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mc:Ignorable="x15">
  <fileVersion appName="xl" lastEdited="6" lowestEdited="7" rupBuild="14420"/>
  <workbookPr codeName="ThisWorkbook" filterPrivacy="1"/>
  <bookViews>
    <workbookView windowHeight="2730" windowWidth="13485" xWindow="0" yWindow="0"/>
  </bookViews>
  <sheets>
    <sheet r:id="rId1" name="週5）基準①" sheetId="109"/>
    <sheet r:id="rId2" name="週5） 基準②" sheetId="144"/>
    <sheet r:id="rId3" name="週5） 基準③" sheetId="145"/>
    <sheet r:id="rId4" name="週5）加配①" sheetId="130"/>
    <sheet r:id="rId5" name="週5）加配②" sheetId="142"/>
    <sheet r:id="rId6" name="週5）加配③Ａ-1" sheetId="134"/>
    <sheet r:id="rId7" name="週5）加配③Ａ-2" sheetId="143"/>
    <sheet r:id="rId8" name="週5）加配③Ｂ" sheetId="131"/>
    <sheet r:id="rId9" name="週5）11人受入" sheetId="135"/>
    <sheet r:id="rId10" name="週6）" sheetId="136"/>
    <sheet r:id="rId11" name="週6）非常勤含む" sheetId="139"/>
    <sheet r:id="rId12" name="週6）11人受入" sheetId="138"/>
    <sheet r:id="rId13" name="週6）加配①" sheetId="137"/>
    <sheet r:id="rId14" name="週6）加配②" sheetId="141"/>
    <sheet r:id="rId15" name="週6）加配③" sheetId="146"/>
    <sheet r:id="rId16" name="選択肢" sheetId="90" state="hidden"/>
  </sheets>
  <definedNames>
    <definedName hidden="1" localSheetId="1" name="_xlnm._FilterDatabase">'週5） 基準②'!$AK$5:$AK$6</definedName>
    <definedName hidden="1" localSheetId="2" name="_xlnm._FilterDatabase">'週5） 基準③'!$AK$5:$AK$6</definedName>
    <definedName hidden="1" localSheetId="8" name="_xlnm._FilterDatabase">'週5）11人受入'!$AK$5:$AK$6</definedName>
    <definedName hidden="1" localSheetId="3" name="_xlnm._FilterDatabase">'週5）加配①'!$AK$5:$AK$6</definedName>
    <definedName hidden="1" localSheetId="4" name="_xlnm._FilterDatabase">'週5）加配②'!$AK$5:$AK$6</definedName>
    <definedName hidden="1" localSheetId="5" name="_xlnm._FilterDatabase">'週5）加配③Ａ-1'!$AK$5:$AK$6</definedName>
    <definedName hidden="1" localSheetId="6" name="_xlnm._FilterDatabase">'週5）加配③Ａ-2'!$AK$5:$AK$6</definedName>
    <definedName hidden="1" localSheetId="7" name="_xlnm._FilterDatabase">'週5）加配③Ｂ'!$AK$5:$AK$6</definedName>
    <definedName hidden="1" localSheetId="0" name="_xlnm._FilterDatabase">'週5）基準①'!$AK$5:$AK$6</definedName>
    <definedName hidden="1" localSheetId="9" name="_xlnm._FilterDatabase">'週6）'!$AK$5:$AK$6</definedName>
    <definedName hidden="1" localSheetId="11" name="_xlnm._FilterDatabase">'週6）11人受入'!$AK$5:$AK$6</definedName>
    <definedName hidden="1" localSheetId="12" name="_xlnm._FilterDatabase">'週6）加配①'!$AK$5:$AK$6</definedName>
    <definedName hidden="1" localSheetId="13" name="_xlnm._FilterDatabase">'週6）加配②'!$AK$5:$AK$6</definedName>
    <definedName hidden="1" localSheetId="14" name="_xlnm._FilterDatabase">'週6）加配③'!$AK$5:$AK$6</definedName>
    <definedName hidden="1" localSheetId="10" name="_xlnm._FilterDatabase">'週6）非常勤含む'!$AK$5:$AK$6</definedName>
    <definedName localSheetId="1" name="_xlnm.Print_Area">'週5） 基準②'!$A$1:$AT$45</definedName>
    <definedName localSheetId="2" name="_xlnm.Print_Area">'週5） 基準③'!$A$1:$AT$45</definedName>
    <definedName localSheetId="8" name="_xlnm.Print_Area">'週5）11人受入'!$A$1:$AT$45</definedName>
    <definedName localSheetId="3" name="_xlnm.Print_Area">'週5）加配①'!$A$1:$AT$45</definedName>
    <definedName localSheetId="4" name="_xlnm.Print_Area">'週5）加配②'!$A$1:$AT$45</definedName>
    <definedName localSheetId="5" name="_xlnm.Print_Area">'週5）加配③Ａ-1'!$A$1:$AT$45</definedName>
    <definedName localSheetId="6" name="_xlnm.Print_Area">'週5）加配③Ａ-2'!$A$1:$AT$45</definedName>
    <definedName localSheetId="7" name="_xlnm.Print_Area">'週5）加配③Ｂ'!$A$1:$AT$45</definedName>
    <definedName localSheetId="0" name="_xlnm.Print_Area">'週5）基準①'!$A$1:$AT$45</definedName>
    <definedName localSheetId="9" name="_xlnm.Print_Area">'週6）'!$A$1:$AT$45</definedName>
    <definedName localSheetId="11" name="_xlnm.Print_Area">'週6）11人受入'!$A$1:$AT$45</definedName>
    <definedName localSheetId="12" name="_xlnm.Print_Area">'週6）加配①'!$A$1:$AT$45</definedName>
    <definedName localSheetId="13" name="_xlnm.Print_Area">'週6）加配②'!$A$1:$AT$45</definedName>
    <definedName localSheetId="14" name="_xlnm.Print_Area">'週6）加配③'!$A$1:$AT$45</definedName>
    <definedName localSheetId="10" name="_xlnm.Print_Area">'週6）非常勤含む'!$A$1:$AT$45</definedName>
    <definedName name="医療型障害児入所施設">選択肢!$B$31:$J$31</definedName>
    <definedName name="一般相談支援事業">選択肢!$B$21:$J$21</definedName>
    <definedName name="機能訓練">選択肢!$B$16:$J$16</definedName>
    <definedName name="居宅介護">選択肢!$B$2:$D$2</definedName>
    <definedName name="居宅介護・重度訪問介護・同行援護・行動援護">選択肢!$B$2:$J$2</definedName>
    <definedName name="居宅訪問型児童発達支援">選択肢!$B$29:$J$29</definedName>
    <definedName name="共同生活援助">選択肢!$B$12:$J$12</definedName>
    <definedName name="共同生活援助・介護サービス包括型">選択肢!$B$12:$J$12</definedName>
    <definedName name="共同生活援助・外部サービス利用型">選択肢!$B$13:$J$13</definedName>
    <definedName name="共同生活援助・日中サービス支援型">選択肢!$B$14:$J$14</definedName>
    <definedName name="行動援護">選択肢!$B$5:$D$5</definedName>
    <definedName name="児童発達支援・児童発達支援センターであるもの">選択肢!$B$27:$K$27</definedName>
    <definedName name="児童発達支援・主として重症心身障害児を対象とする場合">選択肢!$B$26:$J$26</definedName>
    <definedName name="児童発達支援・放課後等デイサービス">選択肢!$B$25:$J$25</definedName>
    <definedName name="自立生活援助">選択肢!$B$23:$J$23</definedName>
    <definedName name="就労移行支援">選択肢!$B$18:$J$18</definedName>
    <definedName name="就労継続支援Ａ型">選択肢!$B$20:$J$20</definedName>
    <definedName name="就労継続支援Ａ型・B型">選択肢!$B$20:$J$20</definedName>
    <definedName name="就労定着支援">選択肢!$B$22:$J$22</definedName>
    <definedName name="重度障害者等包括支援">選択肢!$B$11:$J$11</definedName>
    <definedName name="重度訪問介護">選択肢!$B$3:$D$3</definedName>
    <definedName name="障害者支援施設">選択肢!$B$15:$L$15</definedName>
    <definedName name="生活介護">選択肢!$B$7:$J$7</definedName>
    <definedName name="生活訓練">選択肢!$B$17:$J$17</definedName>
    <definedName name="短期入所・空床利用型">選択肢!$B$9:$J$9</definedName>
    <definedName name="短期入所・単独型">選択肢!$B$10:$J$10</definedName>
    <definedName name="短期入所・併設型">選択肢!$B$8:$J$8</definedName>
    <definedName name="同行援護">選択肢!$B$4:$D$4</definedName>
    <definedName name="特定相談支援・障害児相談支援">選択肢!$B$24:$J$24</definedName>
    <definedName name="認定指定就労移行支援">選択肢!$B$19:$E$19</definedName>
    <definedName name="福祉型障害児入所施設">選択肢!$B$30:$K$30</definedName>
    <definedName name="保育所等訪問支援">選択肢!$B$28:$J$28</definedName>
    <definedName name="療養介護">選択肢!$B$6:$J$6</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R22" i="146" l="1"/>
  <c r="AR21" i="146"/>
  <c r="AR20" i="146"/>
  <c r="AR19" i="146"/>
  <c r="AR18" i="146"/>
  <c r="AR17" i="146"/>
  <c r="AR16" i="146"/>
  <c r="AR15" i="146"/>
  <c r="AP17" i="146"/>
  <c r="AP18" i="146"/>
  <c r="AL40" i="146"/>
  <c r="AL44" i="146" s="1"/>
  <c r="AG40" i="146"/>
  <c r="AG44" i="146" s="1"/>
  <c r="AA40" i="146"/>
  <c r="AD43" i="146" s="1"/>
  <c r="U40" i="146"/>
  <c r="X43" i="146" s="1"/>
  <c r="O40" i="146"/>
  <c r="O44" i="146" s="1"/>
  <c r="I40" i="146"/>
  <c r="E40" i="146"/>
  <c r="F43" i="146" s="1"/>
  <c r="C40" i="146"/>
  <c r="D43" i="146" s="1"/>
  <c r="AJ37" i="146"/>
  <c r="AI37" i="146"/>
  <c r="AH37" i="146"/>
  <c r="AG37" i="146"/>
  <c r="AF37" i="146"/>
  <c r="AE37" i="146"/>
  <c r="AD37" i="146"/>
  <c r="AC37" i="146"/>
  <c r="AB37" i="146"/>
  <c r="AA37" i="146"/>
  <c r="Z37" i="146"/>
  <c r="Y37" i="146"/>
  <c r="X37" i="146"/>
  <c r="W37" i="146"/>
  <c r="V37" i="146"/>
  <c r="U37" i="146"/>
  <c r="T37" i="146"/>
  <c r="S37" i="146"/>
  <c r="R37" i="146"/>
  <c r="Q37" i="146"/>
  <c r="P37" i="146"/>
  <c r="O37" i="146"/>
  <c r="N37" i="146"/>
  <c r="M37" i="146"/>
  <c r="L37" i="146"/>
  <c r="K37" i="146"/>
  <c r="J37" i="146"/>
  <c r="I37" i="146"/>
  <c r="H37" i="146"/>
  <c r="G37" i="146"/>
  <c r="F37" i="146"/>
  <c r="AJ36" i="146"/>
  <c r="AI36" i="146"/>
  <c r="AH36" i="146"/>
  <c r="AG36" i="146"/>
  <c r="AF36" i="146"/>
  <c r="AE36" i="146"/>
  <c r="AD36" i="146"/>
  <c r="AC36" i="146"/>
  <c r="AB36" i="146"/>
  <c r="AA36" i="146"/>
  <c r="Z36" i="146"/>
  <c r="Y36" i="146"/>
  <c r="X36" i="146"/>
  <c r="W36" i="146"/>
  <c r="V36" i="146"/>
  <c r="U36" i="146"/>
  <c r="T36" i="146"/>
  <c r="S36" i="146"/>
  <c r="R36" i="146"/>
  <c r="Q36" i="146"/>
  <c r="P36" i="146"/>
  <c r="O36" i="146"/>
  <c r="N36" i="146"/>
  <c r="M36" i="146"/>
  <c r="L36" i="146"/>
  <c r="K36" i="146"/>
  <c r="J36" i="146"/>
  <c r="I36" i="146"/>
  <c r="H36" i="146"/>
  <c r="G36" i="146"/>
  <c r="F36" i="146"/>
  <c r="AJ33" i="146"/>
  <c r="AI33" i="146"/>
  <c r="AH33" i="146"/>
  <c r="AG33" i="146"/>
  <c r="AF33" i="146"/>
  <c r="AE33" i="146"/>
  <c r="AD33" i="146"/>
  <c r="AC33" i="146"/>
  <c r="AB33" i="146"/>
  <c r="AA33" i="146"/>
  <c r="Z33" i="146"/>
  <c r="Y33" i="146"/>
  <c r="X33" i="146"/>
  <c r="W33" i="146"/>
  <c r="V33" i="146"/>
  <c r="U33" i="146"/>
  <c r="T33" i="146"/>
  <c r="S33" i="146"/>
  <c r="R33" i="146"/>
  <c r="Q33" i="146"/>
  <c r="P33" i="146"/>
  <c r="O33" i="146"/>
  <c r="N33" i="146"/>
  <c r="M33" i="146"/>
  <c r="L33" i="146"/>
  <c r="K33" i="146"/>
  <c r="J33" i="146"/>
  <c r="I33" i="146"/>
  <c r="H33" i="146"/>
  <c r="G33" i="146"/>
  <c r="F33" i="146"/>
  <c r="AK32" i="146"/>
  <c r="AL32" i="146" s="1"/>
  <c r="AL31" i="146"/>
  <c r="AK31" i="146"/>
  <c r="AK30" i="146"/>
  <c r="AL30" i="146" s="1"/>
  <c r="AL29" i="146"/>
  <c r="AK29" i="146"/>
  <c r="AK28" i="146"/>
  <c r="AL28" i="146" s="1"/>
  <c r="AL27" i="146"/>
  <c r="AK27" i="146"/>
  <c r="AK26" i="146"/>
  <c r="AL26" i="146" s="1"/>
  <c r="AL25" i="146"/>
  <c r="AK25" i="146"/>
  <c r="AK24" i="146"/>
  <c r="AL24" i="146" s="1"/>
  <c r="AL23" i="146"/>
  <c r="AK23" i="146"/>
  <c r="AL22" i="146"/>
  <c r="AK22" i="146"/>
  <c r="AL21" i="146"/>
  <c r="AK21" i="146"/>
  <c r="AL20" i="146"/>
  <c r="AK20" i="146"/>
  <c r="AP19" i="146"/>
  <c r="AK19" i="146"/>
  <c r="AL19" i="146" s="1"/>
  <c r="AK18" i="146"/>
  <c r="AL18" i="146" s="1"/>
  <c r="AL17" i="146"/>
  <c r="AK17" i="146"/>
  <c r="AL16" i="146"/>
  <c r="AK16" i="146"/>
  <c r="AL15" i="146"/>
  <c r="AK15" i="146"/>
  <c r="AK13" i="146"/>
  <c r="AL13" i="146" s="1"/>
  <c r="AL12" i="146"/>
  <c r="AK12" i="146"/>
  <c r="AG11" i="146"/>
  <c r="AF11" i="146"/>
  <c r="AE11" i="146"/>
  <c r="AD11" i="146"/>
  <c r="AC11" i="146"/>
  <c r="AB11" i="146"/>
  <c r="AA11" i="146"/>
  <c r="Z11" i="146"/>
  <c r="Y11" i="146"/>
  <c r="X11" i="146"/>
  <c r="W11" i="146"/>
  <c r="V11" i="146"/>
  <c r="U11" i="146"/>
  <c r="T11" i="146"/>
  <c r="S11" i="146"/>
  <c r="R11" i="146"/>
  <c r="Q11" i="146"/>
  <c r="P11" i="146"/>
  <c r="O11" i="146"/>
  <c r="N11" i="146"/>
  <c r="M11" i="146"/>
  <c r="L11" i="146"/>
  <c r="K11" i="146"/>
  <c r="J11" i="146"/>
  <c r="I11" i="146"/>
  <c r="H11" i="146"/>
  <c r="G11" i="146"/>
  <c r="F11" i="146"/>
  <c r="AJ11" i="146" s="1"/>
  <c r="AJ10" i="146"/>
  <c r="AG10" i="146"/>
  <c r="AF10" i="146"/>
  <c r="AE10" i="146"/>
  <c r="AD10" i="146"/>
  <c r="AC10" i="146"/>
  <c r="AB10" i="146"/>
  <c r="AA10" i="146"/>
  <c r="Z10" i="146"/>
  <c r="Y10" i="146"/>
  <c r="X10" i="146"/>
  <c r="W10" i="146"/>
  <c r="V10" i="146"/>
  <c r="U10" i="146"/>
  <c r="T10" i="146"/>
  <c r="S10" i="146"/>
  <c r="R10" i="146"/>
  <c r="Q10" i="146"/>
  <c r="P10" i="146"/>
  <c r="O10" i="146"/>
  <c r="N10" i="146"/>
  <c r="M10" i="146"/>
  <c r="L10" i="146"/>
  <c r="K10" i="146"/>
  <c r="J10" i="146"/>
  <c r="I10" i="146"/>
  <c r="H10" i="146"/>
  <c r="G10" i="146"/>
  <c r="F10" i="146"/>
  <c r="AI10" i="146" s="1"/>
  <c r="AC6" i="146"/>
  <c r="AT18" i="146" s="1"/>
  <c r="I44" i="146" l="1"/>
  <c r="AK33" i="146"/>
  <c r="AL33" i="146" s="1"/>
  <c r="AT20" i="146"/>
  <c r="AT21" i="146"/>
  <c r="AT22" i="146"/>
  <c r="C42" i="146"/>
  <c r="I42" i="146"/>
  <c r="U42" i="146"/>
  <c r="AG42" i="146"/>
  <c r="C43" i="146"/>
  <c r="I43" i="146"/>
  <c r="U43" i="146"/>
  <c r="AG43" i="146"/>
  <c r="C44" i="146"/>
  <c r="U44" i="146"/>
  <c r="AT19" i="146"/>
  <c r="AH10" i="146"/>
  <c r="AI11" i="146"/>
  <c r="AT15" i="146"/>
  <c r="AT16" i="146"/>
  <c r="D42" i="146"/>
  <c r="L42" i="146"/>
  <c r="X42" i="146"/>
  <c r="AJ42" i="146"/>
  <c r="L43" i="146"/>
  <c r="AJ43" i="146"/>
  <c r="E44" i="146"/>
  <c r="AA44" i="146"/>
  <c r="AH11" i="146"/>
  <c r="AT17" i="146"/>
  <c r="E42" i="146"/>
  <c r="O42" i="146"/>
  <c r="AA42" i="146"/>
  <c r="AL42" i="146"/>
  <c r="E43" i="146"/>
  <c r="O43" i="146"/>
  <c r="AA43" i="146"/>
  <c r="AL43" i="146"/>
  <c r="F42" i="146"/>
  <c r="R42" i="146"/>
  <c r="AD42" i="146"/>
  <c r="AM42" i="146"/>
  <c r="R43" i="146"/>
  <c r="AM43" i="146"/>
  <c r="L43" i="145"/>
  <c r="L42" i="145"/>
  <c r="AL40" i="145"/>
  <c r="AG40" i="145"/>
  <c r="AG44" i="145" s="1"/>
  <c r="AA40" i="145"/>
  <c r="AD43" i="145" s="1"/>
  <c r="U40" i="145"/>
  <c r="U44" i="145" s="1"/>
  <c r="O40" i="145"/>
  <c r="O44" i="145" s="1"/>
  <c r="I40" i="145"/>
  <c r="I44" i="145" s="1"/>
  <c r="E40" i="145"/>
  <c r="F43" i="145" s="1"/>
  <c r="C40" i="145"/>
  <c r="C44" i="145" s="1"/>
  <c r="AJ37" i="145"/>
  <c r="AI37" i="145"/>
  <c r="AH37" i="145"/>
  <c r="AG37" i="145"/>
  <c r="AF37" i="145"/>
  <c r="AE37" i="145"/>
  <c r="AD37" i="145"/>
  <c r="AC37" i="145"/>
  <c r="AB37" i="145"/>
  <c r="AA37" i="145"/>
  <c r="Z37" i="145"/>
  <c r="Y37" i="145"/>
  <c r="X37" i="145"/>
  <c r="W37" i="145"/>
  <c r="V37" i="145"/>
  <c r="U37" i="145"/>
  <c r="T37" i="145"/>
  <c r="S37" i="145"/>
  <c r="R37" i="145"/>
  <c r="Q37" i="145"/>
  <c r="P37" i="145"/>
  <c r="O37" i="145"/>
  <c r="N37" i="145"/>
  <c r="M37" i="145"/>
  <c r="L37" i="145"/>
  <c r="K37" i="145"/>
  <c r="J37" i="145"/>
  <c r="I37" i="145"/>
  <c r="H37" i="145"/>
  <c r="G37" i="145"/>
  <c r="F37" i="145"/>
  <c r="AJ36" i="145"/>
  <c r="AI36" i="145"/>
  <c r="AH36" i="145"/>
  <c r="AG36" i="145"/>
  <c r="AF36" i="145"/>
  <c r="AE36" i="145"/>
  <c r="AD36" i="145"/>
  <c r="AC36" i="145"/>
  <c r="AB36" i="145"/>
  <c r="AA36" i="145"/>
  <c r="Z36" i="145"/>
  <c r="Y36" i="145"/>
  <c r="X36" i="145"/>
  <c r="W36" i="145"/>
  <c r="V36" i="145"/>
  <c r="U36" i="145"/>
  <c r="T36" i="145"/>
  <c r="S36" i="145"/>
  <c r="R36" i="145"/>
  <c r="Q36" i="145"/>
  <c r="P36" i="145"/>
  <c r="O36" i="145"/>
  <c r="N36" i="145"/>
  <c r="M36" i="145"/>
  <c r="L36" i="145"/>
  <c r="K36" i="145"/>
  <c r="J36" i="145"/>
  <c r="I36" i="145"/>
  <c r="H36" i="145"/>
  <c r="G36" i="145"/>
  <c r="F36" i="145"/>
  <c r="AJ33" i="145"/>
  <c r="AI33" i="145"/>
  <c r="AH33" i="145"/>
  <c r="AG33" i="145"/>
  <c r="AF33" i="145"/>
  <c r="AE33" i="145"/>
  <c r="AD33" i="145"/>
  <c r="AC33" i="145"/>
  <c r="AB33" i="145"/>
  <c r="AA33" i="145"/>
  <c r="Z33" i="145"/>
  <c r="Y33" i="145"/>
  <c r="X33" i="145"/>
  <c r="W33" i="145"/>
  <c r="V33" i="145"/>
  <c r="U33" i="145"/>
  <c r="T33" i="145"/>
  <c r="S33" i="145"/>
  <c r="R33" i="145"/>
  <c r="Q33" i="145"/>
  <c r="P33" i="145"/>
  <c r="O33" i="145"/>
  <c r="N33" i="145"/>
  <c r="M33" i="145"/>
  <c r="L33" i="145"/>
  <c r="K33" i="145"/>
  <c r="J33" i="145"/>
  <c r="I33" i="145"/>
  <c r="H33" i="145"/>
  <c r="G33" i="145"/>
  <c r="F33" i="145"/>
  <c r="AK32" i="145"/>
  <c r="AL32" i="145" s="1"/>
  <c r="AK31" i="145"/>
  <c r="AL31" i="145" s="1"/>
  <c r="AK30" i="145"/>
  <c r="AL30" i="145" s="1"/>
  <c r="AK29" i="145"/>
  <c r="AL29" i="145" s="1"/>
  <c r="AK28" i="145"/>
  <c r="AL28" i="145" s="1"/>
  <c r="AK27" i="145"/>
  <c r="AL27" i="145" s="1"/>
  <c r="AK26" i="145"/>
  <c r="AL26" i="145" s="1"/>
  <c r="AK25" i="145"/>
  <c r="AL25" i="145" s="1"/>
  <c r="AK24" i="145"/>
  <c r="AL24" i="145" s="1"/>
  <c r="AK23" i="145"/>
  <c r="AL23" i="145" s="1"/>
  <c r="AK21" i="145"/>
  <c r="AL21" i="145" s="1"/>
  <c r="AK20" i="145"/>
  <c r="AL20" i="145" s="1"/>
  <c r="AK19" i="145"/>
  <c r="AL19" i="145" s="1"/>
  <c r="AK18" i="145"/>
  <c r="AL18" i="145" s="1"/>
  <c r="AK17" i="145"/>
  <c r="AL17" i="145" s="1"/>
  <c r="AK16" i="145"/>
  <c r="AL16" i="145" s="1"/>
  <c r="AK15" i="145"/>
  <c r="AL15" i="145" s="1"/>
  <c r="AL13" i="145"/>
  <c r="AK13" i="145"/>
  <c r="AK12" i="145"/>
  <c r="AL12" i="145" s="1"/>
  <c r="AJ11" i="145"/>
  <c r="AG11" i="145"/>
  <c r="AF11" i="145"/>
  <c r="AE11" i="145"/>
  <c r="AD11" i="145"/>
  <c r="AC11" i="145"/>
  <c r="AB11" i="145"/>
  <c r="AA11" i="145"/>
  <c r="Z11" i="145"/>
  <c r="Y11" i="145"/>
  <c r="X11" i="145"/>
  <c r="W11" i="145"/>
  <c r="V11" i="145"/>
  <c r="U11" i="145"/>
  <c r="T11" i="145"/>
  <c r="S11" i="145"/>
  <c r="R11" i="145"/>
  <c r="Q11" i="145"/>
  <c r="P11" i="145"/>
  <c r="O11" i="145"/>
  <c r="N11" i="145"/>
  <c r="M11" i="145"/>
  <c r="L11" i="145"/>
  <c r="K11" i="145"/>
  <c r="J11" i="145"/>
  <c r="I11" i="145"/>
  <c r="H11" i="145"/>
  <c r="G11" i="145"/>
  <c r="F11" i="145"/>
  <c r="AH11" i="145" s="1"/>
  <c r="AI10" i="145"/>
  <c r="AG10" i="145"/>
  <c r="AF10" i="145"/>
  <c r="AE10" i="145"/>
  <c r="AD10" i="145"/>
  <c r="AC10" i="145"/>
  <c r="AB10" i="145"/>
  <c r="AA10" i="145"/>
  <c r="Z10" i="145"/>
  <c r="Y10" i="145"/>
  <c r="X10" i="145"/>
  <c r="W10" i="145"/>
  <c r="V10" i="145"/>
  <c r="U10" i="145"/>
  <c r="T10" i="145"/>
  <c r="S10" i="145"/>
  <c r="R10" i="145"/>
  <c r="Q10" i="145"/>
  <c r="P10" i="145"/>
  <c r="O10" i="145"/>
  <c r="N10" i="145"/>
  <c r="M10" i="145"/>
  <c r="L10" i="145"/>
  <c r="K10" i="145"/>
  <c r="J10" i="145"/>
  <c r="I10" i="145"/>
  <c r="H10" i="145"/>
  <c r="G10" i="145"/>
  <c r="F10" i="145"/>
  <c r="AJ10" i="145" s="1"/>
  <c r="AC6" i="145"/>
  <c r="AR22" i="145" s="1"/>
  <c r="AT22" i="145" s="1"/>
  <c r="AG42" i="144"/>
  <c r="AL40" i="144"/>
  <c r="AL44" i="144" s="1"/>
  <c r="AG40" i="144"/>
  <c r="AA40" i="144"/>
  <c r="AD43" i="144" s="1"/>
  <c r="U40" i="144"/>
  <c r="U42" i="144" s="1"/>
  <c r="O40" i="144"/>
  <c r="I40" i="144"/>
  <c r="E40" i="144"/>
  <c r="F43" i="144" s="1"/>
  <c r="C40" i="144"/>
  <c r="D43" i="144" s="1"/>
  <c r="AJ37" i="144"/>
  <c r="AI37" i="144"/>
  <c r="AH37" i="144"/>
  <c r="AG37" i="144"/>
  <c r="AF37" i="144"/>
  <c r="AE37" i="144"/>
  <c r="AD37" i="144"/>
  <c r="AC37" i="144"/>
  <c r="AB37" i="144"/>
  <c r="AA37" i="144"/>
  <c r="Z37" i="144"/>
  <c r="Y37" i="144"/>
  <c r="X37" i="144"/>
  <c r="W37" i="144"/>
  <c r="V37" i="144"/>
  <c r="U37" i="144"/>
  <c r="T37" i="144"/>
  <c r="S37" i="144"/>
  <c r="R37" i="144"/>
  <c r="Q37" i="144"/>
  <c r="P37" i="144"/>
  <c r="O37" i="144"/>
  <c r="N37" i="144"/>
  <c r="M37" i="144"/>
  <c r="L37" i="144"/>
  <c r="K37" i="144"/>
  <c r="J37" i="144"/>
  <c r="I37" i="144"/>
  <c r="H37" i="144"/>
  <c r="G37" i="144"/>
  <c r="F37" i="144"/>
  <c r="AJ36" i="144"/>
  <c r="AI36" i="144"/>
  <c r="AH36" i="144"/>
  <c r="AG36" i="144"/>
  <c r="AF36" i="144"/>
  <c r="AE36" i="144"/>
  <c r="AD36" i="144"/>
  <c r="AC36" i="144"/>
  <c r="AB36" i="144"/>
  <c r="AA36" i="144"/>
  <c r="Z36" i="144"/>
  <c r="Y36" i="144"/>
  <c r="X36" i="144"/>
  <c r="W36" i="144"/>
  <c r="V36" i="144"/>
  <c r="U36" i="144"/>
  <c r="T36" i="144"/>
  <c r="S36" i="144"/>
  <c r="R36" i="144"/>
  <c r="Q36" i="144"/>
  <c r="P36" i="144"/>
  <c r="O36" i="144"/>
  <c r="N36" i="144"/>
  <c r="M36" i="144"/>
  <c r="L36" i="144"/>
  <c r="K36" i="144"/>
  <c r="J36" i="144"/>
  <c r="I36" i="144"/>
  <c r="H36" i="144"/>
  <c r="G36" i="144"/>
  <c r="F36" i="144"/>
  <c r="AJ33" i="144"/>
  <c r="AI33" i="144"/>
  <c r="AH33" i="144"/>
  <c r="AG33" i="144"/>
  <c r="AF33" i="144"/>
  <c r="AE33" i="144"/>
  <c r="AD33" i="144"/>
  <c r="AC33" i="144"/>
  <c r="AB33" i="144"/>
  <c r="AA33" i="144"/>
  <c r="Z33" i="144"/>
  <c r="Y33" i="144"/>
  <c r="X33" i="144"/>
  <c r="W33" i="144"/>
  <c r="V33" i="144"/>
  <c r="U33" i="144"/>
  <c r="T33" i="144"/>
  <c r="S33" i="144"/>
  <c r="R33" i="144"/>
  <c r="Q33" i="144"/>
  <c r="P33" i="144"/>
  <c r="O33" i="144"/>
  <c r="N33" i="144"/>
  <c r="M33" i="144"/>
  <c r="L33" i="144"/>
  <c r="K33" i="144"/>
  <c r="J33" i="144"/>
  <c r="I33" i="144"/>
  <c r="H33" i="144"/>
  <c r="G33" i="144"/>
  <c r="F33" i="144"/>
  <c r="AK32" i="144"/>
  <c r="AL32" i="144" s="1"/>
  <c r="AK31" i="144"/>
  <c r="AL31" i="144" s="1"/>
  <c r="AK30" i="144"/>
  <c r="AL30" i="144" s="1"/>
  <c r="AK29" i="144"/>
  <c r="AL29" i="144" s="1"/>
  <c r="AK28" i="144"/>
  <c r="AL28" i="144" s="1"/>
  <c r="AK27" i="144"/>
  <c r="AL27" i="144" s="1"/>
  <c r="AK26" i="144"/>
  <c r="AL26" i="144" s="1"/>
  <c r="AK25" i="144"/>
  <c r="AL25" i="144" s="1"/>
  <c r="AK24" i="144"/>
  <c r="AL24" i="144" s="1"/>
  <c r="AK23" i="144"/>
  <c r="AL23" i="144" s="1"/>
  <c r="AR22" i="144"/>
  <c r="AT22" i="144" s="1"/>
  <c r="AK22" i="144"/>
  <c r="AL22" i="144" s="1"/>
  <c r="AK21" i="144"/>
  <c r="AL21" i="144" s="1"/>
  <c r="AR20" i="144"/>
  <c r="AT20" i="144" s="1"/>
  <c r="AK20" i="144"/>
  <c r="AL20" i="144" s="1"/>
  <c r="AK19" i="144"/>
  <c r="AL19" i="144" s="1"/>
  <c r="AR18" i="144"/>
  <c r="AT18" i="144" s="1"/>
  <c r="AK18" i="144"/>
  <c r="AL18" i="144" s="1"/>
  <c r="AK17" i="144"/>
  <c r="AL17" i="144" s="1"/>
  <c r="AR16" i="144"/>
  <c r="AT16" i="144" s="1"/>
  <c r="AK16" i="144"/>
  <c r="AL16" i="144" s="1"/>
  <c r="AK15" i="144"/>
  <c r="AL15" i="144" s="1"/>
  <c r="AK13" i="144"/>
  <c r="AL13" i="144" s="1"/>
  <c r="AK12" i="144"/>
  <c r="AL12" i="144" s="1"/>
  <c r="AG11" i="144"/>
  <c r="AF11" i="144"/>
  <c r="AE11" i="144"/>
  <c r="AD11" i="144"/>
  <c r="AC11" i="144"/>
  <c r="AB11" i="144"/>
  <c r="AA11" i="144"/>
  <c r="Z11" i="144"/>
  <c r="Y11" i="144"/>
  <c r="X11" i="144"/>
  <c r="W11" i="144"/>
  <c r="V11" i="144"/>
  <c r="U11" i="144"/>
  <c r="T11" i="144"/>
  <c r="S11" i="144"/>
  <c r="R11" i="144"/>
  <c r="Q11" i="144"/>
  <c r="P11" i="144"/>
  <c r="O11" i="144"/>
  <c r="N11" i="144"/>
  <c r="M11" i="144"/>
  <c r="L11" i="144"/>
  <c r="K11" i="144"/>
  <c r="J11" i="144"/>
  <c r="I11" i="144"/>
  <c r="H11" i="144"/>
  <c r="G11" i="144"/>
  <c r="F11" i="144"/>
  <c r="AH11" i="144" s="1"/>
  <c r="AG10" i="144"/>
  <c r="AF10" i="144"/>
  <c r="AE10" i="144"/>
  <c r="AD10" i="144"/>
  <c r="AC10" i="144"/>
  <c r="AB10" i="144"/>
  <c r="AA10" i="144"/>
  <c r="Z10" i="144"/>
  <c r="Y10" i="144"/>
  <c r="X10" i="144"/>
  <c r="W10" i="144"/>
  <c r="V10" i="144"/>
  <c r="U10" i="144"/>
  <c r="T10" i="144"/>
  <c r="S10" i="144"/>
  <c r="R10" i="144"/>
  <c r="Q10" i="144"/>
  <c r="P10" i="144"/>
  <c r="O10" i="144"/>
  <c r="N10" i="144"/>
  <c r="M10" i="144"/>
  <c r="L10" i="144"/>
  <c r="K10" i="144"/>
  <c r="J10" i="144"/>
  <c r="I10" i="144"/>
  <c r="H10" i="144"/>
  <c r="G10" i="144"/>
  <c r="F10" i="144"/>
  <c r="AJ10" i="144" s="1"/>
  <c r="AC6" i="144"/>
  <c r="AR21" i="144" s="1"/>
  <c r="AT21" i="144" s="1"/>
  <c r="AI11" i="144" l="1"/>
  <c r="AR15" i="144"/>
  <c r="AT15" i="144" s="1"/>
  <c r="AR17" i="144"/>
  <c r="AT17" i="144" s="1"/>
  <c r="AR19" i="144"/>
  <c r="AT19" i="144" s="1"/>
  <c r="AT24" i="144" s="1"/>
  <c r="I44" i="144"/>
  <c r="AG44" i="144"/>
  <c r="AT24" i="146"/>
  <c r="AT33" i="146"/>
  <c r="AP34" i="146" s="1"/>
  <c r="AL44" i="145"/>
  <c r="D42" i="145"/>
  <c r="D43" i="145"/>
  <c r="AG43" i="144"/>
  <c r="X42" i="145"/>
  <c r="X43" i="145"/>
  <c r="I43" i="144"/>
  <c r="I42" i="144"/>
  <c r="AJ42" i="145"/>
  <c r="AJ43" i="145"/>
  <c r="AK33" i="145"/>
  <c r="AL33" i="145" s="1"/>
  <c r="AH10" i="145"/>
  <c r="AI11" i="145"/>
  <c r="AR15" i="145"/>
  <c r="AT15" i="145" s="1"/>
  <c r="AR16" i="145"/>
  <c r="AT16" i="145" s="1"/>
  <c r="AR17" i="145"/>
  <c r="AT17" i="145" s="1"/>
  <c r="AR18" i="145"/>
  <c r="AT18" i="145" s="1"/>
  <c r="AR19" i="145"/>
  <c r="AT19" i="145" s="1"/>
  <c r="AR20" i="145"/>
  <c r="AT20" i="145" s="1"/>
  <c r="AR21" i="145"/>
  <c r="AT21" i="145" s="1"/>
  <c r="C42" i="145"/>
  <c r="I42" i="145"/>
  <c r="U42" i="145"/>
  <c r="AG42" i="145"/>
  <c r="C43" i="145"/>
  <c r="I43" i="145"/>
  <c r="U43" i="145"/>
  <c r="AG43" i="145"/>
  <c r="E44" i="145"/>
  <c r="E42" i="145"/>
  <c r="O42" i="145"/>
  <c r="AA42" i="145"/>
  <c r="AL42" i="145"/>
  <c r="E43" i="145"/>
  <c r="O43" i="145"/>
  <c r="AA43" i="145"/>
  <c r="AL43" i="145"/>
  <c r="AA44" i="145"/>
  <c r="F42" i="145"/>
  <c r="R42" i="145"/>
  <c r="AD42" i="145"/>
  <c r="AM42" i="145"/>
  <c r="R43" i="145"/>
  <c r="AM43" i="145"/>
  <c r="O44" i="144"/>
  <c r="AK33" i="144"/>
  <c r="AL33" i="144" s="1"/>
  <c r="AT33" i="144"/>
  <c r="AP34" i="144" s="1"/>
  <c r="C42" i="144"/>
  <c r="C43" i="144"/>
  <c r="C44" i="144"/>
  <c r="U44" i="144"/>
  <c r="U43" i="144"/>
  <c r="AI10" i="144"/>
  <c r="AJ11" i="144"/>
  <c r="D42" i="144"/>
  <c r="L42" i="144"/>
  <c r="X42" i="144"/>
  <c r="AJ42" i="144"/>
  <c r="L43" i="144"/>
  <c r="X43" i="144"/>
  <c r="AJ43" i="144"/>
  <c r="E44" i="144"/>
  <c r="AA44" i="144"/>
  <c r="E42" i="144"/>
  <c r="O42" i="144"/>
  <c r="AA42" i="144"/>
  <c r="AL42" i="144"/>
  <c r="E43" i="144"/>
  <c r="O43" i="144"/>
  <c r="AA43" i="144"/>
  <c r="AL43" i="144"/>
  <c r="AH10" i="144"/>
  <c r="F42" i="144"/>
  <c r="R42" i="144"/>
  <c r="AD42" i="144"/>
  <c r="AM42" i="144"/>
  <c r="R43" i="144"/>
  <c r="AM43" i="144"/>
  <c r="AL40" i="143"/>
  <c r="AL44" i="143" s="1"/>
  <c r="AG40" i="143"/>
  <c r="AG44" i="143" s="1"/>
  <c r="AA40" i="143"/>
  <c r="AD43" i="143" s="1"/>
  <c r="U40" i="143"/>
  <c r="U42" i="143" s="1"/>
  <c r="O40" i="143"/>
  <c r="O44" i="143" s="1"/>
  <c r="I40" i="143"/>
  <c r="I42" i="143" s="1"/>
  <c r="E40" i="143"/>
  <c r="F43" i="143" s="1"/>
  <c r="C40" i="143"/>
  <c r="C44" i="143" s="1"/>
  <c r="AJ37" i="143"/>
  <c r="AI37" i="143"/>
  <c r="AH37" i="143"/>
  <c r="AG37" i="143"/>
  <c r="AF37" i="143"/>
  <c r="AE37" i="143"/>
  <c r="AD37" i="143"/>
  <c r="AC37" i="143"/>
  <c r="AB37" i="143"/>
  <c r="AA37" i="143"/>
  <c r="Z37" i="143"/>
  <c r="Y37" i="143"/>
  <c r="X37" i="143"/>
  <c r="W37" i="143"/>
  <c r="V37" i="143"/>
  <c r="U37" i="143"/>
  <c r="T37" i="143"/>
  <c r="S37" i="143"/>
  <c r="R37" i="143"/>
  <c r="Q37" i="143"/>
  <c r="P37" i="143"/>
  <c r="O37" i="143"/>
  <c r="N37" i="143"/>
  <c r="M37" i="143"/>
  <c r="L37" i="143"/>
  <c r="K37" i="143"/>
  <c r="J37" i="143"/>
  <c r="I37" i="143"/>
  <c r="H37" i="143"/>
  <c r="G37" i="143"/>
  <c r="F37" i="143"/>
  <c r="AJ36" i="143"/>
  <c r="AI36" i="143"/>
  <c r="AH36" i="143"/>
  <c r="AG36" i="143"/>
  <c r="AF36" i="143"/>
  <c r="AE36" i="143"/>
  <c r="AD36" i="143"/>
  <c r="AC36" i="143"/>
  <c r="AB36" i="143"/>
  <c r="AA36" i="143"/>
  <c r="Z36" i="143"/>
  <c r="Y36" i="143"/>
  <c r="X36" i="143"/>
  <c r="W36" i="143"/>
  <c r="V36" i="143"/>
  <c r="U36" i="143"/>
  <c r="T36" i="143"/>
  <c r="S36" i="143"/>
  <c r="R36" i="143"/>
  <c r="Q36" i="143"/>
  <c r="P36" i="143"/>
  <c r="O36" i="143"/>
  <c r="N36" i="143"/>
  <c r="M36" i="143"/>
  <c r="L36" i="143"/>
  <c r="K36" i="143"/>
  <c r="J36" i="143"/>
  <c r="I36" i="143"/>
  <c r="H36" i="143"/>
  <c r="G36" i="143"/>
  <c r="F36" i="143"/>
  <c r="AJ33" i="143"/>
  <c r="AI33" i="143"/>
  <c r="AH33" i="143"/>
  <c r="AG33" i="143"/>
  <c r="AF33" i="143"/>
  <c r="AE33" i="143"/>
  <c r="AD33" i="143"/>
  <c r="AC33" i="143"/>
  <c r="AB33" i="143"/>
  <c r="AA33" i="143"/>
  <c r="Z33" i="143"/>
  <c r="Y33" i="143"/>
  <c r="X33" i="143"/>
  <c r="W33" i="143"/>
  <c r="V33" i="143"/>
  <c r="U33" i="143"/>
  <c r="T33" i="143"/>
  <c r="S33" i="143"/>
  <c r="R33" i="143"/>
  <c r="Q33" i="143"/>
  <c r="P33" i="143"/>
  <c r="O33" i="143"/>
  <c r="N33" i="143"/>
  <c r="M33" i="143"/>
  <c r="L33" i="143"/>
  <c r="K33" i="143"/>
  <c r="J33" i="143"/>
  <c r="I33" i="143"/>
  <c r="H33" i="143"/>
  <c r="G33" i="143"/>
  <c r="AK33" i="143" s="1"/>
  <c r="AL33" i="143" s="1"/>
  <c r="F33" i="143"/>
  <c r="AL32" i="143"/>
  <c r="AK32" i="143"/>
  <c r="AL31" i="143"/>
  <c r="AK31" i="143"/>
  <c r="AL30" i="143"/>
  <c r="AK30" i="143"/>
  <c r="AL29" i="143"/>
  <c r="AK29" i="143"/>
  <c r="AL28" i="143"/>
  <c r="AK28" i="143"/>
  <c r="AL27" i="143"/>
  <c r="AK27" i="143"/>
  <c r="AL26" i="143"/>
  <c r="AK26" i="143"/>
  <c r="AL25" i="143"/>
  <c r="AK25" i="143"/>
  <c r="AK24" i="143"/>
  <c r="AL24" i="143" s="1"/>
  <c r="AK23" i="143"/>
  <c r="AL23" i="143" s="1"/>
  <c r="AR22" i="143"/>
  <c r="AT22" i="143" s="1"/>
  <c r="AK22" i="143"/>
  <c r="AL22" i="143" s="1"/>
  <c r="AR21" i="143"/>
  <c r="AT21" i="143" s="1"/>
  <c r="AK21" i="143"/>
  <c r="AL21" i="143" s="1"/>
  <c r="AR20" i="143"/>
  <c r="AT20" i="143" s="1"/>
  <c r="AK20" i="143"/>
  <c r="AL20" i="143" s="1"/>
  <c r="AR19" i="143"/>
  <c r="AT19" i="143" s="1"/>
  <c r="AK19" i="143"/>
  <c r="AL19" i="143" s="1"/>
  <c r="AR18" i="143"/>
  <c r="AP18" i="143"/>
  <c r="AT18" i="143" s="1"/>
  <c r="AK18" i="143"/>
  <c r="AL18" i="143" s="1"/>
  <c r="AP17" i="143"/>
  <c r="AK17" i="143"/>
  <c r="AL17" i="143" s="1"/>
  <c r="AK16" i="143"/>
  <c r="AL16" i="143" s="1"/>
  <c r="AK15" i="143"/>
  <c r="AL15" i="143" s="1"/>
  <c r="AK13" i="143"/>
  <c r="AL13" i="143" s="1"/>
  <c r="AK12" i="143"/>
  <c r="AL12" i="143" s="1"/>
  <c r="AG11" i="143"/>
  <c r="AF11" i="143"/>
  <c r="AE11" i="143"/>
  <c r="AD11" i="143"/>
  <c r="AC11" i="143"/>
  <c r="AB11" i="143"/>
  <c r="AA11" i="143"/>
  <c r="Z11" i="143"/>
  <c r="Y11" i="143"/>
  <c r="X11" i="143"/>
  <c r="W11" i="143"/>
  <c r="V11" i="143"/>
  <c r="U11" i="143"/>
  <c r="T11" i="143"/>
  <c r="S11" i="143"/>
  <c r="R11" i="143"/>
  <c r="Q11" i="143"/>
  <c r="P11" i="143"/>
  <c r="O11" i="143"/>
  <c r="N11" i="143"/>
  <c r="M11" i="143"/>
  <c r="L11" i="143"/>
  <c r="K11" i="143"/>
  <c r="J11" i="143"/>
  <c r="I11" i="143"/>
  <c r="H11" i="143"/>
  <c r="G11" i="143"/>
  <c r="F11" i="143"/>
  <c r="AJ11" i="143" s="1"/>
  <c r="AJ10" i="143"/>
  <c r="AG10" i="143"/>
  <c r="AF10" i="143"/>
  <c r="AE10" i="143"/>
  <c r="AD10" i="143"/>
  <c r="AC10" i="143"/>
  <c r="AB10" i="143"/>
  <c r="AA10" i="143"/>
  <c r="Z10" i="143"/>
  <c r="Y10" i="143"/>
  <c r="X10" i="143"/>
  <c r="W10" i="143"/>
  <c r="V10" i="143"/>
  <c r="U10" i="143"/>
  <c r="T10" i="143"/>
  <c r="S10" i="143"/>
  <c r="R10" i="143"/>
  <c r="Q10" i="143"/>
  <c r="P10" i="143"/>
  <c r="O10" i="143"/>
  <c r="N10" i="143"/>
  <c r="M10" i="143"/>
  <c r="L10" i="143"/>
  <c r="K10" i="143"/>
  <c r="J10" i="143"/>
  <c r="I10" i="143"/>
  <c r="H10" i="143"/>
  <c r="G10" i="143"/>
  <c r="F10" i="143"/>
  <c r="AI10" i="143" s="1"/>
  <c r="AC6" i="143"/>
  <c r="AR17" i="143" s="1"/>
  <c r="AT17" i="143" s="1"/>
  <c r="AP19" i="141"/>
  <c r="AP18" i="142"/>
  <c r="AL40" i="142"/>
  <c r="AL44" i="142" s="1"/>
  <c r="AG40" i="142"/>
  <c r="AG44" i="142" s="1"/>
  <c r="AA40" i="142"/>
  <c r="AD43" i="142" s="1"/>
  <c r="U40" i="142"/>
  <c r="U43" i="142" s="1"/>
  <c r="O40" i="142"/>
  <c r="O44" i="142" s="1"/>
  <c r="I40" i="142"/>
  <c r="I42" i="142" s="1"/>
  <c r="E40" i="142"/>
  <c r="F43" i="142" s="1"/>
  <c r="C40" i="142"/>
  <c r="C44" i="142" s="1"/>
  <c r="AJ37" i="142"/>
  <c r="AI37" i="142"/>
  <c r="AH37" i="142"/>
  <c r="AG37" i="142"/>
  <c r="AF37" i="142"/>
  <c r="AE37" i="142"/>
  <c r="AD37" i="142"/>
  <c r="AC37" i="142"/>
  <c r="AB37" i="142"/>
  <c r="AA37" i="142"/>
  <c r="Z37" i="142"/>
  <c r="Y37" i="142"/>
  <c r="X37" i="142"/>
  <c r="W37" i="142"/>
  <c r="V37" i="142"/>
  <c r="U37" i="142"/>
  <c r="T37" i="142"/>
  <c r="S37" i="142"/>
  <c r="R37" i="142"/>
  <c r="Q37" i="142"/>
  <c r="P37" i="142"/>
  <c r="O37" i="142"/>
  <c r="N37" i="142"/>
  <c r="M37" i="142"/>
  <c r="L37" i="142"/>
  <c r="K37" i="142"/>
  <c r="J37" i="142"/>
  <c r="I37" i="142"/>
  <c r="H37" i="142"/>
  <c r="G37" i="142"/>
  <c r="F37" i="142"/>
  <c r="AJ36" i="142"/>
  <c r="AI36" i="142"/>
  <c r="AH36" i="142"/>
  <c r="AG36" i="142"/>
  <c r="AF36" i="142"/>
  <c r="AE36" i="142"/>
  <c r="AD36" i="142"/>
  <c r="AC36" i="142"/>
  <c r="AB36" i="142"/>
  <c r="AA36" i="142"/>
  <c r="Z36" i="142"/>
  <c r="Y36" i="142"/>
  <c r="X36" i="142"/>
  <c r="W36" i="142"/>
  <c r="V36" i="142"/>
  <c r="U36" i="142"/>
  <c r="T36" i="142"/>
  <c r="S36" i="142"/>
  <c r="R36" i="142"/>
  <c r="Q36" i="142"/>
  <c r="P36" i="142"/>
  <c r="O36" i="142"/>
  <c r="N36" i="142"/>
  <c r="M36" i="142"/>
  <c r="L36" i="142"/>
  <c r="K36" i="142"/>
  <c r="J36" i="142"/>
  <c r="I36" i="142"/>
  <c r="H36" i="142"/>
  <c r="G36" i="142"/>
  <c r="F36" i="142"/>
  <c r="AJ33" i="142"/>
  <c r="AI33" i="142"/>
  <c r="AH33" i="142"/>
  <c r="AG33" i="142"/>
  <c r="AF33" i="142"/>
  <c r="AE33" i="142"/>
  <c r="AD33" i="142"/>
  <c r="AC33" i="142"/>
  <c r="AB33" i="142"/>
  <c r="AA33" i="142"/>
  <c r="Z33" i="142"/>
  <c r="Y33" i="142"/>
  <c r="X33" i="142"/>
  <c r="W33" i="142"/>
  <c r="V33" i="142"/>
  <c r="U33" i="142"/>
  <c r="T33" i="142"/>
  <c r="S33" i="142"/>
  <c r="R33" i="142"/>
  <c r="Q33" i="142"/>
  <c r="P33" i="142"/>
  <c r="O33" i="142"/>
  <c r="N33" i="142"/>
  <c r="M33" i="142"/>
  <c r="L33" i="142"/>
  <c r="K33" i="142"/>
  <c r="J33" i="142"/>
  <c r="I33" i="142"/>
  <c r="H33" i="142"/>
  <c r="G33" i="142"/>
  <c r="F33" i="142"/>
  <c r="AL32" i="142"/>
  <c r="AK32" i="142"/>
  <c r="AL31" i="142"/>
  <c r="AK31" i="142"/>
  <c r="AL30" i="142"/>
  <c r="AK30" i="142"/>
  <c r="AL29" i="142"/>
  <c r="AK29" i="142"/>
  <c r="AL28" i="142"/>
  <c r="AK28" i="142"/>
  <c r="AL27" i="142"/>
  <c r="AK27" i="142"/>
  <c r="AL26" i="142"/>
  <c r="AK26" i="142"/>
  <c r="AL25" i="142"/>
  <c r="AK25" i="142"/>
  <c r="AK24" i="142"/>
  <c r="AL24" i="142" s="1"/>
  <c r="AL23" i="142"/>
  <c r="AK23" i="142"/>
  <c r="AR22" i="142"/>
  <c r="AT22" i="142" s="1"/>
  <c r="AL22" i="142"/>
  <c r="AK22" i="142"/>
  <c r="AR21" i="142"/>
  <c r="AT21" i="142" s="1"/>
  <c r="AL21" i="142"/>
  <c r="AK21" i="142"/>
  <c r="AR20" i="142"/>
  <c r="AT20" i="142" s="1"/>
  <c r="AL20" i="142"/>
  <c r="AK20" i="142"/>
  <c r="AR19" i="142"/>
  <c r="AT19" i="142" s="1"/>
  <c r="AL19" i="142"/>
  <c r="AK19" i="142"/>
  <c r="AR18" i="142"/>
  <c r="AT18" i="142" s="1"/>
  <c r="AK18" i="142"/>
  <c r="AL18" i="142" s="1"/>
  <c r="AR17" i="142"/>
  <c r="AP17" i="142"/>
  <c r="AT17" i="142" s="1"/>
  <c r="AK17" i="142"/>
  <c r="AL17" i="142" s="1"/>
  <c r="AK16" i="142"/>
  <c r="AL16" i="142" s="1"/>
  <c r="AK15" i="142"/>
  <c r="AL15" i="142" s="1"/>
  <c r="AL13" i="142"/>
  <c r="AK13" i="142"/>
  <c r="AK12" i="142"/>
  <c r="AL12" i="142" s="1"/>
  <c r="AJ11" i="142"/>
  <c r="AG11" i="142"/>
  <c r="AF11" i="142"/>
  <c r="AE11" i="142"/>
  <c r="AD11" i="142"/>
  <c r="AC11" i="142"/>
  <c r="AB11" i="142"/>
  <c r="AA11" i="142"/>
  <c r="Z11" i="142"/>
  <c r="Y11" i="142"/>
  <c r="X11" i="142"/>
  <c r="W11" i="142"/>
  <c r="V11" i="142"/>
  <c r="U11" i="142"/>
  <c r="T11" i="142"/>
  <c r="S11" i="142"/>
  <c r="R11" i="142"/>
  <c r="Q11" i="142"/>
  <c r="P11" i="142"/>
  <c r="O11" i="142"/>
  <c r="N11" i="142"/>
  <c r="M11" i="142"/>
  <c r="L11" i="142"/>
  <c r="K11" i="142"/>
  <c r="J11" i="142"/>
  <c r="I11" i="142"/>
  <c r="H11" i="142"/>
  <c r="G11" i="142"/>
  <c r="F11" i="142"/>
  <c r="AI11" i="142" s="1"/>
  <c r="AI10" i="142"/>
  <c r="AG10" i="142"/>
  <c r="AF10" i="142"/>
  <c r="AE10" i="142"/>
  <c r="AD10" i="142"/>
  <c r="AC10" i="142"/>
  <c r="AB10" i="142"/>
  <c r="AA10" i="142"/>
  <c r="Z10" i="142"/>
  <c r="Y10" i="142"/>
  <c r="X10" i="142"/>
  <c r="W10" i="142"/>
  <c r="V10" i="142"/>
  <c r="U10" i="142"/>
  <c r="T10" i="142"/>
  <c r="S10" i="142"/>
  <c r="R10" i="142"/>
  <c r="Q10" i="142"/>
  <c r="P10" i="142"/>
  <c r="O10" i="142"/>
  <c r="N10" i="142"/>
  <c r="M10" i="142"/>
  <c r="L10" i="142"/>
  <c r="K10" i="142"/>
  <c r="J10" i="142"/>
  <c r="I10" i="142"/>
  <c r="H10" i="142"/>
  <c r="G10" i="142"/>
  <c r="F10" i="142"/>
  <c r="AH10" i="142" s="1"/>
  <c r="AC6" i="142"/>
  <c r="AR16" i="142" s="1"/>
  <c r="AT16" i="142" s="1"/>
  <c r="AD43" i="141"/>
  <c r="F43" i="141"/>
  <c r="F42" i="141"/>
  <c r="AL40" i="141"/>
  <c r="AL43" i="141" s="1"/>
  <c r="AG40" i="141"/>
  <c r="AG44" i="141" s="1"/>
  <c r="AA40" i="141"/>
  <c r="AA43" i="141" s="1"/>
  <c r="U40" i="141"/>
  <c r="X43" i="141" s="1"/>
  <c r="O40" i="141"/>
  <c r="O43" i="141" s="1"/>
  <c r="I40" i="141"/>
  <c r="I44" i="141" s="1"/>
  <c r="E40" i="141"/>
  <c r="E43" i="141" s="1"/>
  <c r="C40" i="141"/>
  <c r="D43" i="141" s="1"/>
  <c r="AJ37" i="141"/>
  <c r="AI37" i="141"/>
  <c r="AH37" i="141"/>
  <c r="AG37" i="141"/>
  <c r="AF37" i="141"/>
  <c r="AE37" i="141"/>
  <c r="AD37" i="141"/>
  <c r="AC37" i="141"/>
  <c r="AB37" i="141"/>
  <c r="AA37" i="141"/>
  <c r="Z37" i="141"/>
  <c r="Y37" i="141"/>
  <c r="X37" i="141"/>
  <c r="W37" i="141"/>
  <c r="V37" i="141"/>
  <c r="U37" i="141"/>
  <c r="T37" i="141"/>
  <c r="S37" i="141"/>
  <c r="R37" i="141"/>
  <c r="Q37" i="141"/>
  <c r="P37" i="141"/>
  <c r="O37" i="141"/>
  <c r="N37" i="141"/>
  <c r="M37" i="141"/>
  <c r="L37" i="141"/>
  <c r="K37" i="141"/>
  <c r="J37" i="141"/>
  <c r="I37" i="141"/>
  <c r="H37" i="141"/>
  <c r="G37" i="141"/>
  <c r="F37" i="141"/>
  <c r="AJ36" i="141"/>
  <c r="AI36" i="141"/>
  <c r="AH36" i="141"/>
  <c r="AG36" i="141"/>
  <c r="AF36" i="141"/>
  <c r="AE36" i="141"/>
  <c r="AD36" i="141"/>
  <c r="AC36" i="141"/>
  <c r="AB36" i="141"/>
  <c r="AA36" i="141"/>
  <c r="Z36" i="141"/>
  <c r="Y36" i="141"/>
  <c r="X36" i="141"/>
  <c r="W36" i="141"/>
  <c r="V36" i="141"/>
  <c r="U36" i="141"/>
  <c r="T36" i="141"/>
  <c r="S36" i="141"/>
  <c r="R36" i="141"/>
  <c r="Q36" i="141"/>
  <c r="P36" i="141"/>
  <c r="O36" i="141"/>
  <c r="N36" i="141"/>
  <c r="M36" i="141"/>
  <c r="L36" i="141"/>
  <c r="K36" i="141"/>
  <c r="J36" i="141"/>
  <c r="I36" i="141"/>
  <c r="H36" i="141"/>
  <c r="G36" i="141"/>
  <c r="F36" i="141"/>
  <c r="AJ33" i="141"/>
  <c r="AI33" i="141"/>
  <c r="AH33" i="141"/>
  <c r="AG33" i="141"/>
  <c r="AF33" i="141"/>
  <c r="AE33" i="141"/>
  <c r="AD33" i="141"/>
  <c r="AC33" i="141"/>
  <c r="AB33" i="141"/>
  <c r="AA33" i="141"/>
  <c r="Z33" i="141"/>
  <c r="Y33" i="141"/>
  <c r="X33" i="141"/>
  <c r="W33" i="141"/>
  <c r="V33" i="141"/>
  <c r="U33" i="141"/>
  <c r="T33" i="141"/>
  <c r="S33" i="141"/>
  <c r="R33" i="141"/>
  <c r="Q33" i="141"/>
  <c r="P33" i="141"/>
  <c r="O33" i="141"/>
  <c r="N33" i="141"/>
  <c r="M33" i="141"/>
  <c r="L33" i="141"/>
  <c r="K33" i="141"/>
  <c r="J33" i="141"/>
  <c r="I33" i="141"/>
  <c r="H33" i="141"/>
  <c r="G33" i="141"/>
  <c r="F33" i="141"/>
  <c r="AL32" i="141"/>
  <c r="AK32" i="141"/>
  <c r="AK31" i="141"/>
  <c r="AL31" i="141" s="1"/>
  <c r="AL30" i="141"/>
  <c r="AK30" i="141"/>
  <c r="AK29" i="141"/>
  <c r="AL29" i="141" s="1"/>
  <c r="AL28" i="141"/>
  <c r="AK28" i="141"/>
  <c r="AK27" i="141"/>
  <c r="AL27" i="141" s="1"/>
  <c r="AL26" i="141"/>
  <c r="AK26" i="141"/>
  <c r="AK25" i="141"/>
  <c r="AL25" i="141" s="1"/>
  <c r="AK24" i="141"/>
  <c r="AL24" i="141" s="1"/>
  <c r="AL23" i="141"/>
  <c r="AK23" i="141"/>
  <c r="AL22" i="141"/>
  <c r="AK22" i="141"/>
  <c r="AL21" i="141"/>
  <c r="AK21" i="141"/>
  <c r="AL20" i="141"/>
  <c r="AK20" i="141"/>
  <c r="AK19" i="141"/>
  <c r="AL19" i="141" s="1"/>
  <c r="AP18" i="141"/>
  <c r="AL18" i="141"/>
  <c r="AK18" i="141"/>
  <c r="AR17" i="141"/>
  <c r="AP17" i="141"/>
  <c r="AT17" i="141" s="1"/>
  <c r="AK17" i="141"/>
  <c r="AL17" i="141" s="1"/>
  <c r="AK16" i="141"/>
  <c r="AL16" i="141" s="1"/>
  <c r="AK15" i="141"/>
  <c r="AL15" i="141" s="1"/>
  <c r="AL13" i="141"/>
  <c r="AK13" i="141"/>
  <c r="AK12" i="141"/>
  <c r="AL12" i="141" s="1"/>
  <c r="AJ11" i="141"/>
  <c r="AG11" i="141"/>
  <c r="AF11" i="141"/>
  <c r="AE11" i="141"/>
  <c r="AD11" i="141"/>
  <c r="AC11" i="141"/>
  <c r="AB11" i="141"/>
  <c r="AA11" i="141"/>
  <c r="Z11" i="141"/>
  <c r="Y11" i="141"/>
  <c r="X11" i="141"/>
  <c r="W11" i="141"/>
  <c r="V11" i="141"/>
  <c r="U11" i="141"/>
  <c r="T11" i="141"/>
  <c r="S11" i="141"/>
  <c r="R11" i="141"/>
  <c r="Q11" i="141"/>
  <c r="P11" i="141"/>
  <c r="O11" i="141"/>
  <c r="N11" i="141"/>
  <c r="M11" i="141"/>
  <c r="L11" i="141"/>
  <c r="K11" i="141"/>
  <c r="J11" i="141"/>
  <c r="I11" i="141"/>
  <c r="H11" i="141"/>
  <c r="G11" i="141"/>
  <c r="F11" i="141"/>
  <c r="AI11" i="141" s="1"/>
  <c r="AI10" i="141"/>
  <c r="AG10" i="141"/>
  <c r="AF10" i="141"/>
  <c r="AE10" i="141"/>
  <c r="AD10" i="141"/>
  <c r="AC10" i="141"/>
  <c r="AB10" i="141"/>
  <c r="AA10" i="141"/>
  <c r="Z10" i="141"/>
  <c r="Y10" i="141"/>
  <c r="X10" i="141"/>
  <c r="W10" i="141"/>
  <c r="V10" i="141"/>
  <c r="U10" i="141"/>
  <c r="T10" i="141"/>
  <c r="S10" i="141"/>
  <c r="R10" i="141"/>
  <c r="Q10" i="141"/>
  <c r="P10" i="141"/>
  <c r="O10" i="141"/>
  <c r="N10" i="141"/>
  <c r="M10" i="141"/>
  <c r="L10" i="141"/>
  <c r="K10" i="141"/>
  <c r="J10" i="141"/>
  <c r="I10" i="141"/>
  <c r="H10" i="141"/>
  <c r="G10" i="141"/>
  <c r="F10" i="141"/>
  <c r="AH10" i="141" s="1"/>
  <c r="AC6" i="141"/>
  <c r="AR16" i="141" s="1"/>
  <c r="AT16" i="141" s="1"/>
  <c r="AP17" i="138"/>
  <c r="AG37" i="138"/>
  <c r="AF37" i="138"/>
  <c r="AE37" i="138"/>
  <c r="AD37" i="138"/>
  <c r="AC37" i="138"/>
  <c r="AB37" i="138"/>
  <c r="AA37" i="138"/>
  <c r="AG36" i="138"/>
  <c r="AF36" i="138"/>
  <c r="AE36" i="138"/>
  <c r="AD36" i="138"/>
  <c r="AC36" i="138"/>
  <c r="AB36" i="138"/>
  <c r="AA36" i="138"/>
  <c r="AG33" i="138"/>
  <c r="AF33" i="138"/>
  <c r="AE33" i="138"/>
  <c r="AD33" i="138"/>
  <c r="AC33" i="138"/>
  <c r="AB33" i="138"/>
  <c r="AA33" i="138"/>
  <c r="Z37" i="138"/>
  <c r="Y37" i="138"/>
  <c r="X37" i="138"/>
  <c r="W37" i="138"/>
  <c r="V37" i="138"/>
  <c r="U37" i="138"/>
  <c r="T37" i="138"/>
  <c r="Z36" i="138"/>
  <c r="Y36" i="138"/>
  <c r="X36" i="138"/>
  <c r="W36" i="138"/>
  <c r="V36" i="138"/>
  <c r="U36" i="138"/>
  <c r="T36" i="138"/>
  <c r="Z33" i="138"/>
  <c r="Y33" i="138"/>
  <c r="X33" i="138"/>
  <c r="W33" i="138"/>
  <c r="V33" i="138"/>
  <c r="U33" i="138"/>
  <c r="T33" i="138"/>
  <c r="S37" i="138"/>
  <c r="R37" i="138"/>
  <c r="Q37" i="138"/>
  <c r="P37" i="138"/>
  <c r="O37" i="138"/>
  <c r="N37" i="138"/>
  <c r="M37" i="138"/>
  <c r="S36" i="138"/>
  <c r="R36" i="138"/>
  <c r="Q36" i="138"/>
  <c r="P36" i="138"/>
  <c r="O36" i="138"/>
  <c r="N36" i="138"/>
  <c r="M36" i="138"/>
  <c r="S33" i="138"/>
  <c r="R33" i="138"/>
  <c r="Q33" i="138"/>
  <c r="P33" i="138"/>
  <c r="O33" i="138"/>
  <c r="N33" i="138"/>
  <c r="M33" i="138"/>
  <c r="L36" i="138"/>
  <c r="K36" i="138"/>
  <c r="J36" i="138"/>
  <c r="I36" i="138"/>
  <c r="H36" i="138"/>
  <c r="G36" i="138"/>
  <c r="F36" i="138"/>
  <c r="AG43" i="139"/>
  <c r="AL40" i="139"/>
  <c r="AL44" i="139" s="1"/>
  <c r="AG40" i="139"/>
  <c r="AG44" i="139" s="1"/>
  <c r="AA40" i="139"/>
  <c r="AD43" i="139" s="1"/>
  <c r="U40" i="139"/>
  <c r="U42" i="139" s="1"/>
  <c r="O40" i="139"/>
  <c r="I40" i="139"/>
  <c r="I44" i="139" s="1"/>
  <c r="E40" i="139"/>
  <c r="F43" i="139" s="1"/>
  <c r="C40" i="139"/>
  <c r="C44" i="139" s="1"/>
  <c r="AJ37" i="139"/>
  <c r="AI37" i="139"/>
  <c r="AH37" i="139"/>
  <c r="AG37" i="139"/>
  <c r="AF37" i="139"/>
  <c r="AE37" i="139"/>
  <c r="AD37" i="139"/>
  <c r="AC37" i="139"/>
  <c r="AB37" i="139"/>
  <c r="AA37" i="139"/>
  <c r="Z37" i="139"/>
  <c r="Y37" i="139"/>
  <c r="X37" i="139"/>
  <c r="W37" i="139"/>
  <c r="V37" i="139"/>
  <c r="U37" i="139"/>
  <c r="T37" i="139"/>
  <c r="S37" i="139"/>
  <c r="R37" i="139"/>
  <c r="Q37" i="139"/>
  <c r="P37" i="139"/>
  <c r="O37" i="139"/>
  <c r="N37" i="139"/>
  <c r="M37" i="139"/>
  <c r="L37" i="139"/>
  <c r="K37" i="139"/>
  <c r="J37" i="139"/>
  <c r="I37" i="139"/>
  <c r="H37" i="139"/>
  <c r="G37" i="139"/>
  <c r="F37" i="139"/>
  <c r="AJ36" i="139"/>
  <c r="AI36" i="139"/>
  <c r="AH36" i="139"/>
  <c r="AG36" i="139"/>
  <c r="AF36" i="139"/>
  <c r="AE36" i="139"/>
  <c r="AD36" i="139"/>
  <c r="AC36" i="139"/>
  <c r="AB36" i="139"/>
  <c r="AA36" i="139"/>
  <c r="Z36" i="139"/>
  <c r="Y36" i="139"/>
  <c r="X36" i="139"/>
  <c r="W36" i="139"/>
  <c r="V36" i="139"/>
  <c r="U36" i="139"/>
  <c r="T36" i="139"/>
  <c r="S36" i="139"/>
  <c r="R36" i="139"/>
  <c r="Q36" i="139"/>
  <c r="P36" i="139"/>
  <c r="O36" i="139"/>
  <c r="N36" i="139"/>
  <c r="M36" i="139"/>
  <c r="L36" i="139"/>
  <c r="K36" i="139"/>
  <c r="J36" i="139"/>
  <c r="I36" i="139"/>
  <c r="H36" i="139"/>
  <c r="G36" i="139"/>
  <c r="F36" i="139"/>
  <c r="AJ33" i="139"/>
  <c r="AI33" i="139"/>
  <c r="AH33" i="139"/>
  <c r="AG33" i="139"/>
  <c r="AF33" i="139"/>
  <c r="AE33" i="139"/>
  <c r="AD33" i="139"/>
  <c r="AC33" i="139"/>
  <c r="AB33" i="139"/>
  <c r="AA33" i="139"/>
  <c r="Z33" i="139"/>
  <c r="Y33" i="139"/>
  <c r="X33" i="139"/>
  <c r="W33" i="139"/>
  <c r="V33" i="139"/>
  <c r="U33" i="139"/>
  <c r="T33" i="139"/>
  <c r="S33" i="139"/>
  <c r="R33" i="139"/>
  <c r="Q33" i="139"/>
  <c r="P33" i="139"/>
  <c r="O33" i="139"/>
  <c r="N33" i="139"/>
  <c r="M33" i="139"/>
  <c r="L33" i="139"/>
  <c r="K33" i="139"/>
  <c r="J33" i="139"/>
  <c r="I33" i="139"/>
  <c r="H33" i="139"/>
  <c r="G33" i="139"/>
  <c r="F33" i="139"/>
  <c r="AL32" i="139"/>
  <c r="AK32" i="139"/>
  <c r="AL31" i="139"/>
  <c r="AK31" i="139"/>
  <c r="AL30" i="139"/>
  <c r="AK30" i="139"/>
  <c r="AL29" i="139"/>
  <c r="AK29" i="139"/>
  <c r="AL28" i="139"/>
  <c r="AK28" i="139"/>
  <c r="AL27" i="139"/>
  <c r="AK27" i="139"/>
  <c r="AL26" i="139"/>
  <c r="AK26" i="139"/>
  <c r="AL25" i="139"/>
  <c r="AK25" i="139"/>
  <c r="AK24" i="139"/>
  <c r="AL24" i="139" s="1"/>
  <c r="AK23" i="139"/>
  <c r="AL23" i="139" s="1"/>
  <c r="AR22" i="139"/>
  <c r="AT22" i="139" s="1"/>
  <c r="AK22" i="139"/>
  <c r="AL22" i="139" s="1"/>
  <c r="AR21" i="139"/>
  <c r="AT21" i="139" s="1"/>
  <c r="AK21" i="139"/>
  <c r="AL21" i="139" s="1"/>
  <c r="AR20" i="139"/>
  <c r="AT20" i="139" s="1"/>
  <c r="AK20" i="139"/>
  <c r="AL20" i="139" s="1"/>
  <c r="AR19" i="139"/>
  <c r="AT19" i="139" s="1"/>
  <c r="AK19" i="139"/>
  <c r="AL19" i="139" s="1"/>
  <c r="AR18" i="139"/>
  <c r="AT18" i="139" s="1"/>
  <c r="AK18" i="139"/>
  <c r="AL18" i="139" s="1"/>
  <c r="AR17" i="139"/>
  <c r="AP17" i="139"/>
  <c r="AT17" i="139" s="1"/>
  <c r="AK17" i="139"/>
  <c r="AL17" i="139" s="1"/>
  <c r="AL16" i="139"/>
  <c r="AK16" i="139"/>
  <c r="AL15" i="139"/>
  <c r="AK15" i="139"/>
  <c r="AL13" i="139"/>
  <c r="AK13" i="139"/>
  <c r="AL12" i="139"/>
  <c r="AK12" i="139"/>
  <c r="AJ11" i="139"/>
  <c r="AG11" i="139"/>
  <c r="AF11" i="139"/>
  <c r="AE11" i="139"/>
  <c r="AD11" i="139"/>
  <c r="AC11" i="139"/>
  <c r="AB11" i="139"/>
  <c r="AA11" i="139"/>
  <c r="Z11" i="139"/>
  <c r="Y11" i="139"/>
  <c r="X11" i="139"/>
  <c r="W11" i="139"/>
  <c r="V11" i="139"/>
  <c r="U11" i="139"/>
  <c r="T11" i="139"/>
  <c r="S11" i="139"/>
  <c r="R11" i="139"/>
  <c r="Q11" i="139"/>
  <c r="P11" i="139"/>
  <c r="O11" i="139"/>
  <c r="N11" i="139"/>
  <c r="M11" i="139"/>
  <c r="L11" i="139"/>
  <c r="K11" i="139"/>
  <c r="J11" i="139"/>
  <c r="I11" i="139"/>
  <c r="H11" i="139"/>
  <c r="G11" i="139"/>
  <c r="F11" i="139"/>
  <c r="AI11" i="139" s="1"/>
  <c r="AI10" i="139"/>
  <c r="AG10" i="139"/>
  <c r="AF10" i="139"/>
  <c r="AE10" i="139"/>
  <c r="AD10" i="139"/>
  <c r="AC10" i="139"/>
  <c r="AB10" i="139"/>
  <c r="AA10" i="139"/>
  <c r="Z10" i="139"/>
  <c r="Y10" i="139"/>
  <c r="X10" i="139"/>
  <c r="W10" i="139"/>
  <c r="V10" i="139"/>
  <c r="U10" i="139"/>
  <c r="T10" i="139"/>
  <c r="S10" i="139"/>
  <c r="R10" i="139"/>
  <c r="Q10" i="139"/>
  <c r="P10" i="139"/>
  <c r="O10" i="139"/>
  <c r="N10" i="139"/>
  <c r="M10" i="139"/>
  <c r="L10" i="139"/>
  <c r="K10" i="139"/>
  <c r="J10" i="139"/>
  <c r="I10" i="139"/>
  <c r="H10" i="139"/>
  <c r="G10" i="139"/>
  <c r="F10" i="139"/>
  <c r="AH10" i="139" s="1"/>
  <c r="AC6" i="139"/>
  <c r="AR16" i="139" s="1"/>
  <c r="AT16" i="139" s="1"/>
  <c r="AA43" i="138"/>
  <c r="O43" i="138"/>
  <c r="AA42" i="138"/>
  <c r="O42" i="138"/>
  <c r="AL40" i="138"/>
  <c r="AL44" i="138" s="1"/>
  <c r="AG40" i="138"/>
  <c r="AG44" i="138" s="1"/>
  <c r="AA40" i="138"/>
  <c r="AD43" i="138" s="1"/>
  <c r="U40" i="138"/>
  <c r="X43" i="138" s="1"/>
  <c r="O40" i="138"/>
  <c r="I40" i="138"/>
  <c r="L43" i="138" s="1"/>
  <c r="E40" i="138"/>
  <c r="F43" i="138" s="1"/>
  <c r="C40" i="138"/>
  <c r="D43" i="138" s="1"/>
  <c r="AJ37" i="138"/>
  <c r="AI37" i="138"/>
  <c r="AH37" i="138"/>
  <c r="L37" i="138"/>
  <c r="K37" i="138"/>
  <c r="J37" i="138"/>
  <c r="I37" i="138"/>
  <c r="H37" i="138"/>
  <c r="G37" i="138"/>
  <c r="F37" i="138"/>
  <c r="AJ36" i="138"/>
  <c r="AI36" i="138"/>
  <c r="AH36" i="138"/>
  <c r="AJ33" i="138"/>
  <c r="AI33" i="138"/>
  <c r="AH33" i="138"/>
  <c r="L33" i="138"/>
  <c r="K33" i="138"/>
  <c r="J33" i="138"/>
  <c r="I33" i="138"/>
  <c r="AK33" i="138" s="1"/>
  <c r="AL33" i="138" s="1"/>
  <c r="H33" i="138"/>
  <c r="G33" i="138"/>
  <c r="F33" i="138"/>
  <c r="AL32" i="138"/>
  <c r="AK32" i="138"/>
  <c r="AL31" i="138"/>
  <c r="AK31" i="138"/>
  <c r="AL30" i="138"/>
  <c r="AK30" i="138"/>
  <c r="AL29" i="138"/>
  <c r="AK29" i="138"/>
  <c r="AL28" i="138"/>
  <c r="AK28" i="138"/>
  <c r="AL27" i="138"/>
  <c r="AK27" i="138"/>
  <c r="AL26" i="138"/>
  <c r="AK26" i="138"/>
  <c r="AL25" i="138"/>
  <c r="AK25" i="138"/>
  <c r="AK24" i="138"/>
  <c r="AL24" i="138" s="1"/>
  <c r="AK23" i="138"/>
  <c r="AL23" i="138" s="1"/>
  <c r="AK22" i="138"/>
  <c r="AL22" i="138" s="1"/>
  <c r="AK21" i="138"/>
  <c r="AL21" i="138" s="1"/>
  <c r="AK20" i="138"/>
  <c r="AL20" i="138" s="1"/>
  <c r="AK19" i="138"/>
  <c r="AL19" i="138" s="1"/>
  <c r="AK18" i="138"/>
  <c r="AL18" i="138" s="1"/>
  <c r="AK17" i="138"/>
  <c r="AL17" i="138" s="1"/>
  <c r="AR16" i="138"/>
  <c r="AT16" i="138" s="1"/>
  <c r="AK16" i="138"/>
  <c r="AL16" i="138" s="1"/>
  <c r="AR15" i="138"/>
  <c r="AT15" i="138" s="1"/>
  <c r="AK15" i="138"/>
  <c r="AL15" i="138" s="1"/>
  <c r="AK13" i="138"/>
  <c r="AL13" i="138" s="1"/>
  <c r="AK12" i="138"/>
  <c r="AL12" i="138" s="1"/>
  <c r="AI11" i="138"/>
  <c r="AG11" i="138"/>
  <c r="AF11" i="138"/>
  <c r="AE11" i="138"/>
  <c r="AD11" i="138"/>
  <c r="AC11" i="138"/>
  <c r="AB11" i="138"/>
  <c r="AA11" i="138"/>
  <c r="Z11" i="138"/>
  <c r="Y11" i="138"/>
  <c r="X11" i="138"/>
  <c r="W11" i="138"/>
  <c r="V11" i="138"/>
  <c r="U11" i="138"/>
  <c r="T11" i="138"/>
  <c r="S11" i="138"/>
  <c r="R11" i="138"/>
  <c r="Q11" i="138"/>
  <c r="P11" i="138"/>
  <c r="O11" i="138"/>
  <c r="N11" i="138"/>
  <c r="M11" i="138"/>
  <c r="L11" i="138"/>
  <c r="K11" i="138"/>
  <c r="J11" i="138"/>
  <c r="I11" i="138"/>
  <c r="H11" i="138"/>
  <c r="G11" i="138"/>
  <c r="F11" i="138"/>
  <c r="AJ11" i="138" s="1"/>
  <c r="AG10" i="138"/>
  <c r="AF10" i="138"/>
  <c r="AE10" i="138"/>
  <c r="AD10" i="138"/>
  <c r="AC10" i="138"/>
  <c r="AB10" i="138"/>
  <c r="AA10" i="138"/>
  <c r="Z10" i="138"/>
  <c r="Y10" i="138"/>
  <c r="X10" i="138"/>
  <c r="W10" i="138"/>
  <c r="V10" i="138"/>
  <c r="U10" i="138"/>
  <c r="T10" i="138"/>
  <c r="S10" i="138"/>
  <c r="R10" i="138"/>
  <c r="Q10" i="138"/>
  <c r="P10" i="138"/>
  <c r="O10" i="138"/>
  <c r="N10" i="138"/>
  <c r="M10" i="138"/>
  <c r="L10" i="138"/>
  <c r="K10" i="138"/>
  <c r="J10" i="138"/>
  <c r="I10" i="138"/>
  <c r="H10" i="138"/>
  <c r="G10" i="138"/>
  <c r="F10" i="138"/>
  <c r="AI10" i="138" s="1"/>
  <c r="AC6" i="138"/>
  <c r="AR17" i="138" s="1"/>
  <c r="AP18" i="137"/>
  <c r="AA43" i="137"/>
  <c r="O43" i="137"/>
  <c r="AA42" i="137"/>
  <c r="O42" i="137"/>
  <c r="AL40" i="137"/>
  <c r="AL44" i="137" s="1"/>
  <c r="AG40" i="137"/>
  <c r="AG44" i="137" s="1"/>
  <c r="AA40" i="137"/>
  <c r="AD43" i="137" s="1"/>
  <c r="U40" i="137"/>
  <c r="X43" i="137" s="1"/>
  <c r="O40" i="137"/>
  <c r="O44" i="137" s="1"/>
  <c r="I40" i="137"/>
  <c r="L43" i="137" s="1"/>
  <c r="E40" i="137"/>
  <c r="F43" i="137" s="1"/>
  <c r="C40" i="137"/>
  <c r="D43" i="137" s="1"/>
  <c r="AJ37" i="137"/>
  <c r="AI37" i="137"/>
  <c r="AH37" i="137"/>
  <c r="AG37" i="137"/>
  <c r="AF37" i="137"/>
  <c r="AE37" i="137"/>
  <c r="AD37" i="137"/>
  <c r="AC37" i="137"/>
  <c r="AB37" i="137"/>
  <c r="AA37" i="137"/>
  <c r="Z37" i="137"/>
  <c r="Y37" i="137"/>
  <c r="X37" i="137"/>
  <c r="W37" i="137"/>
  <c r="V37" i="137"/>
  <c r="U37" i="137"/>
  <c r="T37" i="137"/>
  <c r="S37" i="137"/>
  <c r="R37" i="137"/>
  <c r="Q37" i="137"/>
  <c r="P37" i="137"/>
  <c r="O37" i="137"/>
  <c r="N37" i="137"/>
  <c r="M37" i="137"/>
  <c r="L37" i="137"/>
  <c r="K37" i="137"/>
  <c r="J37" i="137"/>
  <c r="I37" i="137"/>
  <c r="H37" i="137"/>
  <c r="G37" i="137"/>
  <c r="F37" i="137"/>
  <c r="AJ36" i="137"/>
  <c r="AI36" i="137"/>
  <c r="AH36" i="137"/>
  <c r="AG36" i="137"/>
  <c r="AF36" i="137"/>
  <c r="AE36" i="137"/>
  <c r="AD36" i="137"/>
  <c r="AC36" i="137"/>
  <c r="AB36" i="137"/>
  <c r="AA36" i="137"/>
  <c r="Z36" i="137"/>
  <c r="Y36" i="137"/>
  <c r="X36" i="137"/>
  <c r="W36" i="137"/>
  <c r="V36" i="137"/>
  <c r="U36" i="137"/>
  <c r="T36" i="137"/>
  <c r="S36" i="137"/>
  <c r="R36" i="137"/>
  <c r="Q36" i="137"/>
  <c r="P36" i="137"/>
  <c r="O36" i="137"/>
  <c r="N36" i="137"/>
  <c r="M36" i="137"/>
  <c r="L36" i="137"/>
  <c r="K36" i="137"/>
  <c r="J36" i="137"/>
  <c r="I36" i="137"/>
  <c r="H36" i="137"/>
  <c r="G36" i="137"/>
  <c r="F36" i="137"/>
  <c r="AJ33" i="137"/>
  <c r="AI33" i="137"/>
  <c r="AH33" i="137"/>
  <c r="AG33" i="137"/>
  <c r="AF33" i="137"/>
  <c r="AE33" i="137"/>
  <c r="AD33" i="137"/>
  <c r="AC33" i="137"/>
  <c r="AB33" i="137"/>
  <c r="AA33" i="137"/>
  <c r="Z33" i="137"/>
  <c r="Y33" i="137"/>
  <c r="X33" i="137"/>
  <c r="W33" i="137"/>
  <c r="V33" i="137"/>
  <c r="U33" i="137"/>
  <c r="T33" i="137"/>
  <c r="S33" i="137"/>
  <c r="R33" i="137"/>
  <c r="Q33" i="137"/>
  <c r="P33" i="137"/>
  <c r="O33" i="137"/>
  <c r="N33" i="137"/>
  <c r="M33" i="137"/>
  <c r="L33" i="137"/>
  <c r="K33" i="137"/>
  <c r="J33" i="137"/>
  <c r="I33" i="137"/>
  <c r="H33" i="137"/>
  <c r="G33" i="137"/>
  <c r="F33" i="137"/>
  <c r="AL32" i="137"/>
  <c r="AK32" i="137"/>
  <c r="AL31" i="137"/>
  <c r="AK31" i="137"/>
  <c r="AL30" i="137"/>
  <c r="AK30" i="137"/>
  <c r="AL29" i="137"/>
  <c r="AK29" i="137"/>
  <c r="AL28" i="137"/>
  <c r="AK28" i="137"/>
  <c r="AL27" i="137"/>
  <c r="AK27" i="137"/>
  <c r="AL26" i="137"/>
  <c r="AK26" i="137"/>
  <c r="AL25" i="137"/>
  <c r="AK25" i="137"/>
  <c r="AK24" i="137"/>
  <c r="AL24" i="137" s="1"/>
  <c r="AK23" i="137"/>
  <c r="AL23" i="137" s="1"/>
  <c r="AK22" i="137"/>
  <c r="AL22" i="137" s="1"/>
  <c r="AK21" i="137"/>
  <c r="AL21" i="137" s="1"/>
  <c r="AK20" i="137"/>
  <c r="AL20" i="137" s="1"/>
  <c r="AK19" i="137"/>
  <c r="AL19" i="137" s="1"/>
  <c r="AK18" i="137"/>
  <c r="AL18" i="137" s="1"/>
  <c r="AP17" i="137"/>
  <c r="AL17" i="137"/>
  <c r="AK17" i="137"/>
  <c r="AL16" i="137"/>
  <c r="AK16" i="137"/>
  <c r="AL15" i="137"/>
  <c r="AK15" i="137"/>
  <c r="AL13" i="137"/>
  <c r="AK13" i="137"/>
  <c r="AL12" i="137"/>
  <c r="AK12" i="137"/>
  <c r="AG11" i="137"/>
  <c r="AF11" i="137"/>
  <c r="AE11" i="137"/>
  <c r="AD11" i="137"/>
  <c r="AC11" i="137"/>
  <c r="AB11" i="137"/>
  <c r="AA11" i="137"/>
  <c r="Z11" i="137"/>
  <c r="Y11" i="137"/>
  <c r="X11" i="137"/>
  <c r="W11" i="137"/>
  <c r="V11" i="137"/>
  <c r="U11" i="137"/>
  <c r="T11" i="137"/>
  <c r="S11" i="137"/>
  <c r="R11" i="137"/>
  <c r="Q11" i="137"/>
  <c r="P11" i="137"/>
  <c r="O11" i="137"/>
  <c r="N11" i="137"/>
  <c r="M11" i="137"/>
  <c r="L11" i="137"/>
  <c r="K11" i="137"/>
  <c r="J11" i="137"/>
  <c r="I11" i="137"/>
  <c r="H11" i="137"/>
  <c r="G11" i="137"/>
  <c r="F11" i="137"/>
  <c r="AI11" i="137" s="1"/>
  <c r="AI10" i="137"/>
  <c r="AG10" i="137"/>
  <c r="AF10" i="137"/>
  <c r="AE10" i="137"/>
  <c r="AD10" i="137"/>
  <c r="AC10" i="137"/>
  <c r="AB10" i="137"/>
  <c r="AA10" i="137"/>
  <c r="Z10" i="137"/>
  <c r="Y10" i="137"/>
  <c r="X10" i="137"/>
  <c r="W10" i="137"/>
  <c r="V10" i="137"/>
  <c r="U10" i="137"/>
  <c r="T10" i="137"/>
  <c r="S10" i="137"/>
  <c r="R10" i="137"/>
  <c r="Q10" i="137"/>
  <c r="P10" i="137"/>
  <c r="O10" i="137"/>
  <c r="N10" i="137"/>
  <c r="M10" i="137"/>
  <c r="L10" i="137"/>
  <c r="K10" i="137"/>
  <c r="J10" i="137"/>
  <c r="I10" i="137"/>
  <c r="H10" i="137"/>
  <c r="G10" i="137"/>
  <c r="F10" i="137"/>
  <c r="AH10" i="137" s="1"/>
  <c r="AC6" i="137"/>
  <c r="AR16" i="137" s="1"/>
  <c r="AT16" i="137" s="1"/>
  <c r="AP17" i="136"/>
  <c r="AP18" i="135"/>
  <c r="AL40" i="136"/>
  <c r="AL43" i="136" s="1"/>
  <c r="AG40" i="136"/>
  <c r="AA40" i="136"/>
  <c r="AA43" i="136" s="1"/>
  <c r="U40" i="136"/>
  <c r="X43" i="136" s="1"/>
  <c r="O40" i="136"/>
  <c r="O43" i="136" s="1"/>
  <c r="I40" i="136"/>
  <c r="E40" i="136"/>
  <c r="E43" i="136" s="1"/>
  <c r="C40" i="136"/>
  <c r="D43" i="136" s="1"/>
  <c r="AJ37" i="136"/>
  <c r="AI37" i="136"/>
  <c r="AH37" i="136"/>
  <c r="AG37" i="136"/>
  <c r="AF37" i="136"/>
  <c r="AE37" i="136"/>
  <c r="AD37" i="136"/>
  <c r="AC37" i="136"/>
  <c r="AB37" i="136"/>
  <c r="AA37" i="136"/>
  <c r="Z37" i="136"/>
  <c r="Y37" i="136"/>
  <c r="X37" i="136"/>
  <c r="W37" i="136"/>
  <c r="V37" i="136"/>
  <c r="U37" i="136"/>
  <c r="T37" i="136"/>
  <c r="S37" i="136"/>
  <c r="R37" i="136"/>
  <c r="Q37" i="136"/>
  <c r="P37" i="136"/>
  <c r="O37" i="136"/>
  <c r="N37" i="136"/>
  <c r="M37" i="136"/>
  <c r="L37" i="136"/>
  <c r="K37" i="136"/>
  <c r="J37" i="136"/>
  <c r="I37" i="136"/>
  <c r="H37" i="136"/>
  <c r="G37" i="136"/>
  <c r="F37" i="136"/>
  <c r="AJ36" i="136"/>
  <c r="AI36" i="136"/>
  <c r="AH36" i="136"/>
  <c r="AG36" i="136"/>
  <c r="AF36" i="136"/>
  <c r="AE36" i="136"/>
  <c r="AD36" i="136"/>
  <c r="AC36" i="136"/>
  <c r="AB36" i="136"/>
  <c r="AA36" i="136"/>
  <c r="Z36" i="136"/>
  <c r="Y36" i="136"/>
  <c r="X36" i="136"/>
  <c r="W36" i="136"/>
  <c r="V36" i="136"/>
  <c r="U36" i="136"/>
  <c r="T36" i="136"/>
  <c r="S36" i="136"/>
  <c r="R36" i="136"/>
  <c r="Q36" i="136"/>
  <c r="P36" i="136"/>
  <c r="O36" i="136"/>
  <c r="N36" i="136"/>
  <c r="M36" i="136"/>
  <c r="L36" i="136"/>
  <c r="K36" i="136"/>
  <c r="J36" i="136"/>
  <c r="I36" i="136"/>
  <c r="H36" i="136"/>
  <c r="G36" i="136"/>
  <c r="F36" i="136"/>
  <c r="AJ33" i="136"/>
  <c r="AI33" i="136"/>
  <c r="AH33" i="136"/>
  <c r="AG33" i="136"/>
  <c r="AF33" i="136"/>
  <c r="AE33" i="136"/>
  <c r="AD33" i="136"/>
  <c r="AC33" i="136"/>
  <c r="AB33" i="136"/>
  <c r="AA33" i="136"/>
  <c r="Z33" i="136"/>
  <c r="Y33" i="136"/>
  <c r="X33" i="136"/>
  <c r="W33" i="136"/>
  <c r="V33" i="136"/>
  <c r="U33" i="136"/>
  <c r="T33" i="136"/>
  <c r="S33" i="136"/>
  <c r="R33" i="136"/>
  <c r="Q33" i="136"/>
  <c r="P33" i="136"/>
  <c r="O33" i="136"/>
  <c r="N33" i="136"/>
  <c r="M33" i="136"/>
  <c r="L33" i="136"/>
  <c r="K33" i="136"/>
  <c r="J33" i="136"/>
  <c r="I33" i="136"/>
  <c r="H33" i="136"/>
  <c r="G33" i="136"/>
  <c r="F33" i="136"/>
  <c r="AK32" i="136"/>
  <c r="AL32" i="136" s="1"/>
  <c r="AK31" i="136"/>
  <c r="AL31" i="136" s="1"/>
  <c r="AL30" i="136"/>
  <c r="AK30" i="136"/>
  <c r="AK29" i="136"/>
  <c r="AL29" i="136" s="1"/>
  <c r="AL28" i="136"/>
  <c r="AK28" i="136"/>
  <c r="AK27" i="136"/>
  <c r="AL27" i="136" s="1"/>
  <c r="AK26" i="136"/>
  <c r="AL26" i="136" s="1"/>
  <c r="AK25" i="136"/>
  <c r="AL25" i="136" s="1"/>
  <c r="AK24" i="136"/>
  <c r="AL24" i="136" s="1"/>
  <c r="AL23" i="136"/>
  <c r="AK23" i="136"/>
  <c r="AK22" i="136"/>
  <c r="AL22" i="136" s="1"/>
  <c r="AL21" i="136"/>
  <c r="AK21" i="136"/>
  <c r="AK20" i="136"/>
  <c r="AL20" i="136" s="1"/>
  <c r="AL19" i="136"/>
  <c r="AK19" i="136"/>
  <c r="AK18" i="136"/>
  <c r="AL18" i="136" s="1"/>
  <c r="AK17" i="136"/>
  <c r="AL17" i="136" s="1"/>
  <c r="AK16" i="136"/>
  <c r="AL16" i="136" s="1"/>
  <c r="AK15" i="136"/>
  <c r="AL15" i="136" s="1"/>
  <c r="AK13" i="136"/>
  <c r="AL13" i="136" s="1"/>
  <c r="AL12" i="136"/>
  <c r="AK12" i="136"/>
  <c r="AG11" i="136"/>
  <c r="AF11" i="136"/>
  <c r="AE11" i="136"/>
  <c r="AD11" i="136"/>
  <c r="AC11" i="136"/>
  <c r="AB11" i="136"/>
  <c r="AA11" i="136"/>
  <c r="Z11" i="136"/>
  <c r="Y11" i="136"/>
  <c r="X11" i="136"/>
  <c r="W11" i="136"/>
  <c r="V11" i="136"/>
  <c r="U11" i="136"/>
  <c r="T11" i="136"/>
  <c r="S11" i="136"/>
  <c r="R11" i="136"/>
  <c r="Q11" i="136"/>
  <c r="P11" i="136"/>
  <c r="O11" i="136"/>
  <c r="N11" i="136"/>
  <c r="M11" i="136"/>
  <c r="L11" i="136"/>
  <c r="K11" i="136"/>
  <c r="J11" i="136"/>
  <c r="I11" i="136"/>
  <c r="H11" i="136"/>
  <c r="G11" i="136"/>
  <c r="F11" i="136"/>
  <c r="AH11" i="136" s="1"/>
  <c r="AG10" i="136"/>
  <c r="AF10" i="136"/>
  <c r="AE10" i="136"/>
  <c r="AD10" i="136"/>
  <c r="AC10" i="136"/>
  <c r="AB10" i="136"/>
  <c r="AA10" i="136"/>
  <c r="Z10" i="136"/>
  <c r="Y10" i="136"/>
  <c r="X10" i="136"/>
  <c r="W10" i="136"/>
  <c r="V10" i="136"/>
  <c r="U10" i="136"/>
  <c r="T10" i="136"/>
  <c r="S10" i="136"/>
  <c r="R10" i="136"/>
  <c r="Q10" i="136"/>
  <c r="P10" i="136"/>
  <c r="O10" i="136"/>
  <c r="N10" i="136"/>
  <c r="M10" i="136"/>
  <c r="L10" i="136"/>
  <c r="K10" i="136"/>
  <c r="J10" i="136"/>
  <c r="I10" i="136"/>
  <c r="H10" i="136"/>
  <c r="G10" i="136"/>
  <c r="F10" i="136"/>
  <c r="AJ10" i="136" s="1"/>
  <c r="AC6" i="136"/>
  <c r="AR22" i="136" s="1"/>
  <c r="AT22" i="136" s="1"/>
  <c r="AP17" i="135"/>
  <c r="F42" i="135"/>
  <c r="AL40" i="135"/>
  <c r="AL43" i="135" s="1"/>
  <c r="AG40" i="135"/>
  <c r="AG44" i="135" s="1"/>
  <c r="AA40" i="135"/>
  <c r="AA43" i="135" s="1"/>
  <c r="U40" i="135"/>
  <c r="X43" i="135" s="1"/>
  <c r="O40" i="135"/>
  <c r="O43" i="135" s="1"/>
  <c r="I40" i="135"/>
  <c r="E40" i="135"/>
  <c r="E43" i="135" s="1"/>
  <c r="C40" i="135"/>
  <c r="D43" i="135" s="1"/>
  <c r="AJ37" i="135"/>
  <c r="AI37" i="135"/>
  <c r="AH37" i="135"/>
  <c r="AG37" i="135"/>
  <c r="AF37" i="135"/>
  <c r="AE37" i="135"/>
  <c r="AD37" i="135"/>
  <c r="AC37" i="135"/>
  <c r="AB37" i="135"/>
  <c r="AA37" i="135"/>
  <c r="Z37" i="135"/>
  <c r="Y37" i="135"/>
  <c r="X37" i="135"/>
  <c r="W37" i="135"/>
  <c r="V37" i="135"/>
  <c r="U37" i="135"/>
  <c r="T37" i="135"/>
  <c r="S37" i="135"/>
  <c r="R37" i="135"/>
  <c r="Q37" i="135"/>
  <c r="P37" i="135"/>
  <c r="O37" i="135"/>
  <c r="N37" i="135"/>
  <c r="M37" i="135"/>
  <c r="L37" i="135"/>
  <c r="K37" i="135"/>
  <c r="J37" i="135"/>
  <c r="I37" i="135"/>
  <c r="H37" i="135"/>
  <c r="G37" i="135"/>
  <c r="F37" i="135"/>
  <c r="AJ36" i="135"/>
  <c r="AI36" i="135"/>
  <c r="AH36" i="135"/>
  <c r="AG36" i="135"/>
  <c r="AF36" i="135"/>
  <c r="AE36" i="135"/>
  <c r="AD36" i="135"/>
  <c r="AC36" i="135"/>
  <c r="AB36" i="135"/>
  <c r="AA36" i="135"/>
  <c r="Z36" i="135"/>
  <c r="Y36" i="135"/>
  <c r="X36" i="135"/>
  <c r="W36" i="135"/>
  <c r="V36" i="135"/>
  <c r="U36" i="135"/>
  <c r="T36" i="135"/>
  <c r="S36" i="135"/>
  <c r="R36" i="135"/>
  <c r="Q36" i="135"/>
  <c r="P36" i="135"/>
  <c r="O36" i="135"/>
  <c r="N36" i="135"/>
  <c r="M36" i="135"/>
  <c r="L36" i="135"/>
  <c r="K36" i="135"/>
  <c r="J36" i="135"/>
  <c r="I36" i="135"/>
  <c r="H36" i="135"/>
  <c r="G36" i="135"/>
  <c r="F36" i="135"/>
  <c r="AJ33" i="135"/>
  <c r="AI33" i="135"/>
  <c r="AH33" i="135"/>
  <c r="AG33" i="135"/>
  <c r="AF33" i="135"/>
  <c r="AE33" i="135"/>
  <c r="AD33" i="135"/>
  <c r="AC33" i="135"/>
  <c r="AB33" i="135"/>
  <c r="AA33" i="135"/>
  <c r="Z33" i="135"/>
  <c r="Y33" i="135"/>
  <c r="X33" i="135"/>
  <c r="W33" i="135"/>
  <c r="V33" i="135"/>
  <c r="U33" i="135"/>
  <c r="T33" i="135"/>
  <c r="S33" i="135"/>
  <c r="R33" i="135"/>
  <c r="Q33" i="135"/>
  <c r="P33" i="135"/>
  <c r="O33" i="135"/>
  <c r="N33" i="135"/>
  <c r="M33" i="135"/>
  <c r="L33" i="135"/>
  <c r="K33" i="135"/>
  <c r="J33" i="135"/>
  <c r="I33" i="135"/>
  <c r="H33" i="135"/>
  <c r="G33" i="135"/>
  <c r="F33" i="135"/>
  <c r="AL32" i="135"/>
  <c r="AK32" i="135"/>
  <c r="AK31" i="135"/>
  <c r="AL31" i="135" s="1"/>
  <c r="AL30" i="135"/>
  <c r="AK30" i="135"/>
  <c r="AK29" i="135"/>
  <c r="AL29" i="135" s="1"/>
  <c r="AL28" i="135"/>
  <c r="AK28" i="135"/>
  <c r="AK27" i="135"/>
  <c r="AL27" i="135" s="1"/>
  <c r="AL26" i="135"/>
  <c r="AK26" i="135"/>
  <c r="AK25" i="135"/>
  <c r="AL25" i="135" s="1"/>
  <c r="AK24" i="135"/>
  <c r="AL24" i="135" s="1"/>
  <c r="AL23" i="135"/>
  <c r="AK23" i="135"/>
  <c r="AL22" i="135"/>
  <c r="AK22" i="135"/>
  <c r="AL21" i="135"/>
  <c r="AK21" i="135"/>
  <c r="AL20" i="135"/>
  <c r="AK20" i="135"/>
  <c r="AL19" i="135"/>
  <c r="AK19" i="135"/>
  <c r="AL18" i="135"/>
  <c r="AK18" i="135"/>
  <c r="AK17" i="135"/>
  <c r="AL17" i="135" s="1"/>
  <c r="AR16" i="135"/>
  <c r="AT16" i="135" s="1"/>
  <c r="AL16" i="135"/>
  <c r="AK16" i="135"/>
  <c r="AR15" i="135"/>
  <c r="AT15" i="135" s="1"/>
  <c r="AL15" i="135"/>
  <c r="AK15" i="135"/>
  <c r="AK13" i="135"/>
  <c r="AL13" i="135" s="1"/>
  <c r="AL12" i="135"/>
  <c r="AK12" i="135"/>
  <c r="AI11" i="135"/>
  <c r="AG11" i="135"/>
  <c r="AF11" i="135"/>
  <c r="AE11" i="135"/>
  <c r="AD11" i="135"/>
  <c r="AC11" i="135"/>
  <c r="AB11" i="135"/>
  <c r="AA11" i="135"/>
  <c r="Z11" i="135"/>
  <c r="Y11" i="135"/>
  <c r="X11" i="135"/>
  <c r="W11" i="135"/>
  <c r="V11" i="135"/>
  <c r="U11" i="135"/>
  <c r="T11" i="135"/>
  <c r="S11" i="135"/>
  <c r="R11" i="135"/>
  <c r="Q11" i="135"/>
  <c r="P11" i="135"/>
  <c r="O11" i="135"/>
  <c r="N11" i="135"/>
  <c r="M11" i="135"/>
  <c r="L11" i="135"/>
  <c r="K11" i="135"/>
  <c r="J11" i="135"/>
  <c r="I11" i="135"/>
  <c r="H11" i="135"/>
  <c r="G11" i="135"/>
  <c r="F11" i="135"/>
  <c r="AH11" i="135" s="1"/>
  <c r="AG10" i="135"/>
  <c r="AF10" i="135"/>
  <c r="AE10" i="135"/>
  <c r="AD10" i="135"/>
  <c r="AC10" i="135"/>
  <c r="AB10" i="135"/>
  <c r="AA10" i="135"/>
  <c r="Z10" i="135"/>
  <c r="Y10" i="135"/>
  <c r="X10" i="135"/>
  <c r="W10" i="135"/>
  <c r="V10" i="135"/>
  <c r="U10" i="135"/>
  <c r="T10" i="135"/>
  <c r="S10" i="135"/>
  <c r="R10" i="135"/>
  <c r="Q10" i="135"/>
  <c r="P10" i="135"/>
  <c r="O10" i="135"/>
  <c r="N10" i="135"/>
  <c r="M10" i="135"/>
  <c r="L10" i="135"/>
  <c r="K10" i="135"/>
  <c r="J10" i="135"/>
  <c r="I10" i="135"/>
  <c r="H10" i="135"/>
  <c r="G10" i="135"/>
  <c r="F10" i="135"/>
  <c r="AH10" i="135" s="1"/>
  <c r="AC6" i="135"/>
  <c r="AR22" i="135" s="1"/>
  <c r="AT22" i="135" s="1"/>
  <c r="AL40" i="134"/>
  <c r="AL44" i="134" s="1"/>
  <c r="AG40" i="134"/>
  <c r="AG44" i="134" s="1"/>
  <c r="AA40" i="134"/>
  <c r="AD43" i="134" s="1"/>
  <c r="U40" i="134"/>
  <c r="U44" i="134" s="1"/>
  <c r="O40" i="134"/>
  <c r="O44" i="134" s="1"/>
  <c r="I40" i="134"/>
  <c r="I44" i="134" s="1"/>
  <c r="E40" i="134"/>
  <c r="F43" i="134" s="1"/>
  <c r="C40" i="134"/>
  <c r="C43" i="134" s="1"/>
  <c r="AJ37" i="134"/>
  <c r="AI37" i="134"/>
  <c r="AH37" i="134"/>
  <c r="AG37" i="134"/>
  <c r="AF37" i="134"/>
  <c r="AE37" i="134"/>
  <c r="AD37" i="134"/>
  <c r="AC37" i="134"/>
  <c r="AB37" i="134"/>
  <c r="AA37" i="134"/>
  <c r="Z37" i="134"/>
  <c r="Y37" i="134"/>
  <c r="X37" i="134"/>
  <c r="W37" i="134"/>
  <c r="V37" i="134"/>
  <c r="U37" i="134"/>
  <c r="T37" i="134"/>
  <c r="S37" i="134"/>
  <c r="R37" i="134"/>
  <c r="Q37" i="134"/>
  <c r="P37" i="134"/>
  <c r="O37" i="134"/>
  <c r="N37" i="134"/>
  <c r="M37" i="134"/>
  <c r="L37" i="134"/>
  <c r="K37" i="134"/>
  <c r="J37" i="134"/>
  <c r="I37" i="134"/>
  <c r="H37" i="134"/>
  <c r="G37" i="134"/>
  <c r="F37" i="134"/>
  <c r="AJ36" i="134"/>
  <c r="AI36" i="134"/>
  <c r="AH36" i="134"/>
  <c r="AG36" i="134"/>
  <c r="AF36" i="134"/>
  <c r="AE36" i="134"/>
  <c r="AD36" i="134"/>
  <c r="AC36" i="134"/>
  <c r="AB36" i="134"/>
  <c r="AA36" i="134"/>
  <c r="Z36" i="134"/>
  <c r="Y36" i="134"/>
  <c r="X36" i="134"/>
  <c r="W36" i="134"/>
  <c r="V36" i="134"/>
  <c r="U36" i="134"/>
  <c r="T36" i="134"/>
  <c r="S36" i="134"/>
  <c r="R36" i="134"/>
  <c r="Q36" i="134"/>
  <c r="P36" i="134"/>
  <c r="O36" i="134"/>
  <c r="N36" i="134"/>
  <c r="M36" i="134"/>
  <c r="L36" i="134"/>
  <c r="K36" i="134"/>
  <c r="J36" i="134"/>
  <c r="I36" i="134"/>
  <c r="H36" i="134"/>
  <c r="G36" i="134"/>
  <c r="F36" i="134"/>
  <c r="AJ33" i="134"/>
  <c r="AI33" i="134"/>
  <c r="AH33" i="134"/>
  <c r="AG33" i="134"/>
  <c r="AF33" i="134"/>
  <c r="AE33" i="134"/>
  <c r="AD33" i="134"/>
  <c r="AC33" i="134"/>
  <c r="AB33" i="134"/>
  <c r="AA33" i="134"/>
  <c r="Z33" i="134"/>
  <c r="Y33" i="134"/>
  <c r="X33" i="134"/>
  <c r="W33" i="134"/>
  <c r="V33" i="134"/>
  <c r="U33" i="134"/>
  <c r="T33" i="134"/>
  <c r="S33" i="134"/>
  <c r="R33" i="134"/>
  <c r="Q33" i="134"/>
  <c r="P33" i="134"/>
  <c r="O33" i="134"/>
  <c r="N33" i="134"/>
  <c r="M33" i="134"/>
  <c r="L33" i="134"/>
  <c r="K33" i="134"/>
  <c r="J33" i="134"/>
  <c r="I33" i="134"/>
  <c r="H33" i="134"/>
  <c r="G33" i="134"/>
  <c r="AK33" i="134" s="1"/>
  <c r="AL33" i="134" s="1"/>
  <c r="F33" i="134"/>
  <c r="AK32" i="134"/>
  <c r="AL32" i="134" s="1"/>
  <c r="AL31" i="134"/>
  <c r="AK31" i="134"/>
  <c r="AK30" i="134"/>
  <c r="AL30" i="134" s="1"/>
  <c r="AL29" i="134"/>
  <c r="AK29" i="134"/>
  <c r="AK28" i="134"/>
  <c r="AL28" i="134" s="1"/>
  <c r="AL27" i="134"/>
  <c r="AK27" i="134"/>
  <c r="AK26" i="134"/>
  <c r="AL26" i="134" s="1"/>
  <c r="AL25" i="134"/>
  <c r="AK25" i="134"/>
  <c r="AK24" i="134"/>
  <c r="AL24" i="134" s="1"/>
  <c r="AK23" i="134"/>
  <c r="AL23" i="134" s="1"/>
  <c r="AR22" i="134"/>
  <c r="AT22" i="134" s="1"/>
  <c r="AK22" i="134"/>
  <c r="AL22" i="134" s="1"/>
  <c r="AR21" i="134"/>
  <c r="AT21" i="134" s="1"/>
  <c r="AK21" i="134"/>
  <c r="AL21" i="134" s="1"/>
  <c r="AR20" i="134"/>
  <c r="AT20" i="134" s="1"/>
  <c r="AK20" i="134"/>
  <c r="AL20" i="134" s="1"/>
  <c r="AR19" i="134"/>
  <c r="AT19" i="134" s="1"/>
  <c r="AK19" i="134"/>
  <c r="AL19" i="134" s="1"/>
  <c r="AR18" i="134"/>
  <c r="AT18" i="134" s="1"/>
  <c r="AP18" i="134"/>
  <c r="AK18" i="134"/>
  <c r="AL18" i="134" s="1"/>
  <c r="AP17" i="134"/>
  <c r="AK17" i="134"/>
  <c r="AL17" i="134" s="1"/>
  <c r="AK16" i="134"/>
  <c r="AL16" i="134" s="1"/>
  <c r="AK15" i="134"/>
  <c r="AL15" i="134" s="1"/>
  <c r="AK13" i="134"/>
  <c r="AL13" i="134" s="1"/>
  <c r="AK12" i="134"/>
  <c r="AL12" i="134" s="1"/>
  <c r="AG11" i="134"/>
  <c r="AF11" i="134"/>
  <c r="AE11" i="134"/>
  <c r="AD11" i="134"/>
  <c r="AC11" i="134"/>
  <c r="AB11" i="134"/>
  <c r="AA11" i="134"/>
  <c r="Z11" i="134"/>
  <c r="Y11" i="134"/>
  <c r="X11" i="134"/>
  <c r="W11" i="134"/>
  <c r="V11" i="134"/>
  <c r="U11" i="134"/>
  <c r="T11" i="134"/>
  <c r="S11" i="134"/>
  <c r="R11" i="134"/>
  <c r="Q11" i="134"/>
  <c r="P11" i="134"/>
  <c r="O11" i="134"/>
  <c r="N11" i="134"/>
  <c r="M11" i="134"/>
  <c r="L11" i="134"/>
  <c r="K11" i="134"/>
  <c r="J11" i="134"/>
  <c r="I11" i="134"/>
  <c r="H11" i="134"/>
  <c r="G11" i="134"/>
  <c r="F11" i="134"/>
  <c r="AJ11" i="134" s="1"/>
  <c r="AJ10" i="134"/>
  <c r="AG10" i="134"/>
  <c r="AF10" i="134"/>
  <c r="AE10" i="134"/>
  <c r="AD10" i="134"/>
  <c r="AC10" i="134"/>
  <c r="AB10" i="134"/>
  <c r="AA10" i="134"/>
  <c r="Z10" i="134"/>
  <c r="Y10" i="134"/>
  <c r="X10" i="134"/>
  <c r="W10" i="134"/>
  <c r="V10" i="134"/>
  <c r="U10" i="134"/>
  <c r="T10" i="134"/>
  <c r="S10" i="134"/>
  <c r="R10" i="134"/>
  <c r="Q10" i="134"/>
  <c r="P10" i="134"/>
  <c r="O10" i="134"/>
  <c r="N10" i="134"/>
  <c r="M10" i="134"/>
  <c r="L10" i="134"/>
  <c r="K10" i="134"/>
  <c r="J10" i="134"/>
  <c r="I10" i="134"/>
  <c r="H10" i="134"/>
  <c r="G10" i="134"/>
  <c r="F10" i="134"/>
  <c r="AI10" i="134" s="1"/>
  <c r="AC6" i="134"/>
  <c r="AR17" i="134" s="1"/>
  <c r="AT17" i="134" s="1"/>
  <c r="AP15" i="131"/>
  <c r="AP18" i="131"/>
  <c r="AA43" i="131"/>
  <c r="AA42" i="131"/>
  <c r="AL40" i="131"/>
  <c r="AL44" i="131" s="1"/>
  <c r="AG40" i="131"/>
  <c r="AG44" i="131" s="1"/>
  <c r="AA40" i="131"/>
  <c r="AD43" i="131" s="1"/>
  <c r="U40" i="131"/>
  <c r="X43" i="131" s="1"/>
  <c r="O40" i="131"/>
  <c r="O44" i="131" s="1"/>
  <c r="I40" i="131"/>
  <c r="E40" i="131"/>
  <c r="F43" i="131" s="1"/>
  <c r="C40" i="131"/>
  <c r="D43" i="131" s="1"/>
  <c r="AJ37" i="131"/>
  <c r="AI37" i="131"/>
  <c r="AH37" i="131"/>
  <c r="AG37" i="131"/>
  <c r="AF37" i="131"/>
  <c r="AE37" i="131"/>
  <c r="AD37" i="131"/>
  <c r="AC37" i="131"/>
  <c r="AB37" i="131"/>
  <c r="AA37" i="131"/>
  <c r="Z37" i="131"/>
  <c r="Y37" i="131"/>
  <c r="X37" i="131"/>
  <c r="W37" i="131"/>
  <c r="V37" i="131"/>
  <c r="U37" i="131"/>
  <c r="T37" i="131"/>
  <c r="S37" i="131"/>
  <c r="R37" i="131"/>
  <c r="Q37" i="131"/>
  <c r="P37" i="131"/>
  <c r="O37" i="131"/>
  <c r="N37" i="131"/>
  <c r="M37" i="131"/>
  <c r="L37" i="131"/>
  <c r="K37" i="131"/>
  <c r="J37" i="131"/>
  <c r="I37" i="131"/>
  <c r="H37" i="131"/>
  <c r="G37" i="131"/>
  <c r="F37" i="131"/>
  <c r="AJ36" i="131"/>
  <c r="AI36" i="131"/>
  <c r="AH36" i="131"/>
  <c r="AG36" i="131"/>
  <c r="AF36" i="131"/>
  <c r="AE36" i="131"/>
  <c r="AD36" i="131"/>
  <c r="AC36" i="131"/>
  <c r="AB36" i="131"/>
  <c r="AA36" i="131"/>
  <c r="Z36" i="131"/>
  <c r="Y36" i="131"/>
  <c r="X36" i="131"/>
  <c r="W36" i="131"/>
  <c r="V36" i="131"/>
  <c r="U36" i="131"/>
  <c r="T36" i="131"/>
  <c r="S36" i="131"/>
  <c r="R36" i="131"/>
  <c r="Q36" i="131"/>
  <c r="P36" i="131"/>
  <c r="O36" i="131"/>
  <c r="N36" i="131"/>
  <c r="M36" i="131"/>
  <c r="L36" i="131"/>
  <c r="K36" i="131"/>
  <c r="J36" i="131"/>
  <c r="I36" i="131"/>
  <c r="H36" i="131"/>
  <c r="G36" i="131"/>
  <c r="F36" i="131"/>
  <c r="AJ33" i="131"/>
  <c r="AI33" i="131"/>
  <c r="AH33" i="131"/>
  <c r="AG33" i="131"/>
  <c r="AF33" i="131"/>
  <c r="AE33" i="131"/>
  <c r="AD33" i="131"/>
  <c r="AC33" i="131"/>
  <c r="AB33" i="131"/>
  <c r="AA33" i="131"/>
  <c r="Z33" i="131"/>
  <c r="Y33" i="131"/>
  <c r="X33" i="131"/>
  <c r="W33" i="131"/>
  <c r="V33" i="131"/>
  <c r="U33" i="131"/>
  <c r="T33" i="131"/>
  <c r="S33" i="131"/>
  <c r="R33" i="131"/>
  <c r="Q33" i="131"/>
  <c r="P33" i="131"/>
  <c r="O33" i="131"/>
  <c r="N33" i="131"/>
  <c r="M33" i="131"/>
  <c r="L33" i="131"/>
  <c r="K33" i="131"/>
  <c r="J33" i="131"/>
  <c r="I33" i="131"/>
  <c r="H33" i="131"/>
  <c r="G33" i="131"/>
  <c r="F33" i="131"/>
  <c r="AL32" i="131"/>
  <c r="AK32" i="131"/>
  <c r="AL31" i="131"/>
  <c r="AK31" i="131"/>
  <c r="AL30" i="131"/>
  <c r="AK30" i="131"/>
  <c r="AL29" i="131"/>
  <c r="AK29" i="131"/>
  <c r="AL28" i="131"/>
  <c r="AK28" i="131"/>
  <c r="AL27" i="131"/>
  <c r="AK27" i="131"/>
  <c r="AL26" i="131"/>
  <c r="AK26" i="131"/>
  <c r="AL25" i="131"/>
  <c r="AK25" i="131"/>
  <c r="AK24" i="131"/>
  <c r="AL24" i="131" s="1"/>
  <c r="AK23" i="131"/>
  <c r="AL23" i="131" s="1"/>
  <c r="AK22" i="131"/>
  <c r="AL22" i="131" s="1"/>
  <c r="AK21" i="131"/>
  <c r="AL21" i="131" s="1"/>
  <c r="AK20" i="131"/>
  <c r="AL20" i="131" s="1"/>
  <c r="AK19" i="131"/>
  <c r="AL19" i="131" s="1"/>
  <c r="AK18" i="131"/>
  <c r="AL18" i="131" s="1"/>
  <c r="AL17" i="131"/>
  <c r="AK17" i="131"/>
  <c r="AL16" i="131"/>
  <c r="AK16" i="131"/>
  <c r="AL15" i="131"/>
  <c r="AK15" i="131"/>
  <c r="AL13" i="131"/>
  <c r="AK13" i="131"/>
  <c r="AL12" i="131"/>
  <c r="AK12" i="131"/>
  <c r="AG11" i="131"/>
  <c r="AF11" i="131"/>
  <c r="AE11" i="131"/>
  <c r="AD11" i="131"/>
  <c r="AC11" i="131"/>
  <c r="AB11" i="131"/>
  <c r="AA11" i="131"/>
  <c r="Z11" i="131"/>
  <c r="Y11" i="131"/>
  <c r="X11" i="131"/>
  <c r="W11" i="131"/>
  <c r="V11" i="131"/>
  <c r="U11" i="131"/>
  <c r="T11" i="131"/>
  <c r="S11" i="131"/>
  <c r="R11" i="131"/>
  <c r="Q11" i="131"/>
  <c r="P11" i="131"/>
  <c r="O11" i="131"/>
  <c r="N11" i="131"/>
  <c r="M11" i="131"/>
  <c r="L11" i="131"/>
  <c r="K11" i="131"/>
  <c r="J11" i="131"/>
  <c r="I11" i="131"/>
  <c r="H11" i="131"/>
  <c r="G11" i="131"/>
  <c r="F11" i="131"/>
  <c r="AI11" i="131" s="1"/>
  <c r="AJ10" i="131"/>
  <c r="AI10" i="131"/>
  <c r="AG10" i="131"/>
  <c r="AF10" i="131"/>
  <c r="AE10" i="131"/>
  <c r="AD10" i="131"/>
  <c r="AC10" i="131"/>
  <c r="AB10" i="131"/>
  <c r="AA10" i="131"/>
  <c r="Z10" i="131"/>
  <c r="Y10" i="131"/>
  <c r="X10" i="131"/>
  <c r="W10" i="131"/>
  <c r="V10" i="131"/>
  <c r="U10" i="131"/>
  <c r="T10" i="131"/>
  <c r="S10" i="131"/>
  <c r="R10" i="131"/>
  <c r="Q10" i="131"/>
  <c r="P10" i="131"/>
  <c r="O10" i="131"/>
  <c r="N10" i="131"/>
  <c r="M10" i="131"/>
  <c r="L10" i="131"/>
  <c r="K10" i="131"/>
  <c r="J10" i="131"/>
  <c r="I10" i="131"/>
  <c r="H10" i="131"/>
  <c r="G10" i="131"/>
  <c r="F10" i="131"/>
  <c r="AH10" i="131" s="1"/>
  <c r="AC6" i="131"/>
  <c r="AR16" i="131" s="1"/>
  <c r="AT16" i="131" s="1"/>
  <c r="AP17" i="130"/>
  <c r="AG42" i="130"/>
  <c r="I42" i="130"/>
  <c r="AL40" i="130"/>
  <c r="AL44" i="130" s="1"/>
  <c r="AG40" i="130"/>
  <c r="AG44" i="130" s="1"/>
  <c r="AA40" i="130"/>
  <c r="AD43" i="130" s="1"/>
  <c r="U40" i="130"/>
  <c r="U42" i="130" s="1"/>
  <c r="O40" i="130"/>
  <c r="I40" i="130"/>
  <c r="I44" i="130" s="1"/>
  <c r="E40" i="130"/>
  <c r="F43" i="130" s="1"/>
  <c r="C40" i="130"/>
  <c r="C44" i="130" s="1"/>
  <c r="AJ37" i="130"/>
  <c r="AI37" i="130"/>
  <c r="AH37" i="130"/>
  <c r="AG37" i="130"/>
  <c r="AF37" i="130"/>
  <c r="AE37" i="130"/>
  <c r="AD37" i="130"/>
  <c r="AC37" i="130"/>
  <c r="AB37" i="130"/>
  <c r="AA37" i="130"/>
  <c r="Z37" i="130"/>
  <c r="Y37" i="130"/>
  <c r="X37" i="130"/>
  <c r="W37" i="130"/>
  <c r="V37" i="130"/>
  <c r="U37" i="130"/>
  <c r="T37" i="130"/>
  <c r="S37" i="130"/>
  <c r="R37" i="130"/>
  <c r="Q37" i="130"/>
  <c r="P37" i="130"/>
  <c r="O37" i="130"/>
  <c r="N37" i="130"/>
  <c r="M37" i="130"/>
  <c r="L37" i="130"/>
  <c r="K37" i="130"/>
  <c r="J37" i="130"/>
  <c r="I37" i="130"/>
  <c r="H37" i="130"/>
  <c r="G37" i="130"/>
  <c r="F37" i="130"/>
  <c r="AJ36" i="130"/>
  <c r="AI36" i="130"/>
  <c r="AH36" i="130"/>
  <c r="AG36" i="130"/>
  <c r="AF36" i="130"/>
  <c r="AE36" i="130"/>
  <c r="AD36" i="130"/>
  <c r="AC36" i="130"/>
  <c r="AB36" i="130"/>
  <c r="AA36" i="130"/>
  <c r="Z36" i="130"/>
  <c r="Y36" i="130"/>
  <c r="X36" i="130"/>
  <c r="W36" i="130"/>
  <c r="V36" i="130"/>
  <c r="U36" i="130"/>
  <c r="T36" i="130"/>
  <c r="S36" i="130"/>
  <c r="R36" i="130"/>
  <c r="Q36" i="130"/>
  <c r="P36" i="130"/>
  <c r="O36" i="130"/>
  <c r="N36" i="130"/>
  <c r="M36" i="130"/>
  <c r="L36" i="130"/>
  <c r="K36" i="130"/>
  <c r="J36" i="130"/>
  <c r="I36" i="130"/>
  <c r="H36" i="130"/>
  <c r="G36" i="130"/>
  <c r="F36" i="130"/>
  <c r="AJ33" i="130"/>
  <c r="AI33" i="130"/>
  <c r="AH33" i="130"/>
  <c r="AG33" i="130"/>
  <c r="AF33" i="130"/>
  <c r="AE33" i="130"/>
  <c r="AD33" i="130"/>
  <c r="AC33" i="130"/>
  <c r="AB33" i="130"/>
  <c r="AA33" i="130"/>
  <c r="Z33" i="130"/>
  <c r="Y33" i="130"/>
  <c r="X33" i="130"/>
  <c r="W33" i="130"/>
  <c r="V33" i="130"/>
  <c r="U33" i="130"/>
  <c r="T33" i="130"/>
  <c r="S33" i="130"/>
  <c r="R33" i="130"/>
  <c r="Q33" i="130"/>
  <c r="P33" i="130"/>
  <c r="O33" i="130"/>
  <c r="N33" i="130"/>
  <c r="M33" i="130"/>
  <c r="L33" i="130"/>
  <c r="K33" i="130"/>
  <c r="J33" i="130"/>
  <c r="I33" i="130"/>
  <c r="H33" i="130"/>
  <c r="G33" i="130"/>
  <c r="F33" i="130"/>
  <c r="AK32" i="130"/>
  <c r="AL32" i="130" s="1"/>
  <c r="AL31" i="130"/>
  <c r="AK31" i="130"/>
  <c r="AK30" i="130"/>
  <c r="AL30" i="130" s="1"/>
  <c r="AL29" i="130"/>
  <c r="AK29" i="130"/>
  <c r="AK28" i="130"/>
  <c r="AL28" i="130" s="1"/>
  <c r="AL27" i="130"/>
  <c r="AK27" i="130"/>
  <c r="AK26" i="130"/>
  <c r="AL26" i="130" s="1"/>
  <c r="AL25" i="130"/>
  <c r="AK25" i="130"/>
  <c r="AK24" i="130"/>
  <c r="AL24" i="130" s="1"/>
  <c r="AK23" i="130"/>
  <c r="AL23" i="130" s="1"/>
  <c r="AR22" i="130"/>
  <c r="AT22" i="130" s="1"/>
  <c r="AL22" i="130"/>
  <c r="AK22" i="130"/>
  <c r="AR21" i="130"/>
  <c r="AT21" i="130" s="1"/>
  <c r="AL21" i="130"/>
  <c r="AK21" i="130"/>
  <c r="AR20" i="130"/>
  <c r="AT20" i="130" s="1"/>
  <c r="AL20" i="130"/>
  <c r="AK20" i="130"/>
  <c r="AR19" i="130"/>
  <c r="AT19" i="130" s="1"/>
  <c r="AL19" i="130"/>
  <c r="AK19" i="130"/>
  <c r="AR18" i="130"/>
  <c r="AT18" i="130" s="1"/>
  <c r="AL18" i="130"/>
  <c r="AK18" i="130"/>
  <c r="AR17" i="130"/>
  <c r="AT17" i="130" s="1"/>
  <c r="AL17" i="130"/>
  <c r="AK17" i="130"/>
  <c r="AR16" i="130"/>
  <c r="AT16" i="130" s="1"/>
  <c r="AL16" i="130"/>
  <c r="AK16" i="130"/>
  <c r="AR15" i="130"/>
  <c r="AT15" i="130" s="1"/>
  <c r="AL15" i="130"/>
  <c r="AK15" i="130"/>
  <c r="AK13" i="130"/>
  <c r="AL13" i="130" s="1"/>
  <c r="AL12" i="130"/>
  <c r="AK12" i="130"/>
  <c r="AI11" i="130"/>
  <c r="AG11" i="130"/>
  <c r="AF11" i="130"/>
  <c r="AE11" i="130"/>
  <c r="AD11" i="130"/>
  <c r="AC11" i="130"/>
  <c r="AB11" i="130"/>
  <c r="AA11" i="130"/>
  <c r="Z11" i="130"/>
  <c r="Y11" i="130"/>
  <c r="X11" i="130"/>
  <c r="W11" i="130"/>
  <c r="V11" i="130"/>
  <c r="U11" i="130"/>
  <c r="T11" i="130"/>
  <c r="S11" i="130"/>
  <c r="R11" i="130"/>
  <c r="Q11" i="130"/>
  <c r="P11" i="130"/>
  <c r="O11" i="130"/>
  <c r="N11" i="130"/>
  <c r="M11" i="130"/>
  <c r="L11" i="130"/>
  <c r="K11" i="130"/>
  <c r="J11" i="130"/>
  <c r="I11" i="130"/>
  <c r="H11" i="130"/>
  <c r="G11" i="130"/>
  <c r="F11" i="130"/>
  <c r="AH11" i="130" s="1"/>
  <c r="AG10" i="130"/>
  <c r="AF10" i="130"/>
  <c r="AE10" i="130"/>
  <c r="AD10" i="130"/>
  <c r="AC10" i="130"/>
  <c r="AB10" i="130"/>
  <c r="AA10" i="130"/>
  <c r="Z10" i="130"/>
  <c r="Y10" i="130"/>
  <c r="X10" i="130"/>
  <c r="W10" i="130"/>
  <c r="V10" i="130"/>
  <c r="U10" i="130"/>
  <c r="T10" i="130"/>
  <c r="S10" i="130"/>
  <c r="R10" i="130"/>
  <c r="Q10" i="130"/>
  <c r="P10" i="130"/>
  <c r="O10" i="130"/>
  <c r="N10" i="130"/>
  <c r="M10" i="130"/>
  <c r="L10" i="130"/>
  <c r="K10" i="130"/>
  <c r="J10" i="130"/>
  <c r="I10" i="130"/>
  <c r="H10" i="130"/>
  <c r="G10" i="130"/>
  <c r="F10" i="130"/>
  <c r="AJ10" i="130" s="1"/>
  <c r="AC6" i="130"/>
  <c r="AP34" i="109"/>
  <c r="AC6" i="109"/>
  <c r="AR22" i="109" s="1"/>
  <c r="AT22" i="109" s="1"/>
  <c r="AT17" i="109"/>
  <c r="AR21" i="109"/>
  <c r="AT21" i="109"/>
  <c r="AR20" i="109"/>
  <c r="AT20" i="109" s="1"/>
  <c r="AR19" i="109"/>
  <c r="AT19" i="109"/>
  <c r="AR18" i="109"/>
  <c r="AR17" i="109"/>
  <c r="AT16" i="109"/>
  <c r="AR16" i="109"/>
  <c r="AR15" i="109"/>
  <c r="AT15" i="109" s="1"/>
  <c r="AG44" i="136" l="1"/>
  <c r="AL43" i="134"/>
  <c r="I43" i="142"/>
  <c r="I43" i="143"/>
  <c r="AG42" i="134"/>
  <c r="AL42" i="131"/>
  <c r="AL43" i="131"/>
  <c r="AL42" i="134"/>
  <c r="AD42" i="135"/>
  <c r="AD42" i="136"/>
  <c r="I43" i="130"/>
  <c r="E42" i="131"/>
  <c r="E43" i="131"/>
  <c r="I42" i="134"/>
  <c r="I43" i="134"/>
  <c r="F43" i="135"/>
  <c r="F43" i="136"/>
  <c r="AL42" i="137"/>
  <c r="AL43" i="137"/>
  <c r="AL42" i="138"/>
  <c r="AL43" i="138"/>
  <c r="I42" i="139"/>
  <c r="AG43" i="142"/>
  <c r="AG43" i="143"/>
  <c r="AG43" i="134"/>
  <c r="AG43" i="130"/>
  <c r="O42" i="131"/>
  <c r="O43" i="131"/>
  <c r="O42" i="134"/>
  <c r="O43" i="134"/>
  <c r="AD43" i="135"/>
  <c r="AD43" i="136"/>
  <c r="E42" i="137"/>
  <c r="E43" i="137"/>
  <c r="E42" i="138"/>
  <c r="E43" i="138"/>
  <c r="AG42" i="139"/>
  <c r="AD42" i="141"/>
  <c r="F42" i="136"/>
  <c r="I43" i="139"/>
  <c r="AG42" i="142"/>
  <c r="AG42" i="143"/>
  <c r="AT24" i="145"/>
  <c r="AT33" i="145"/>
  <c r="AP34" i="145" s="1"/>
  <c r="I44" i="143"/>
  <c r="U43" i="143"/>
  <c r="U44" i="143"/>
  <c r="AH11" i="143"/>
  <c r="D42" i="143"/>
  <c r="L42" i="143"/>
  <c r="X42" i="143"/>
  <c r="AJ42" i="143"/>
  <c r="D43" i="143"/>
  <c r="L43" i="143"/>
  <c r="X43" i="143"/>
  <c r="AJ43" i="143"/>
  <c r="E44" i="143"/>
  <c r="AA44" i="143"/>
  <c r="C42" i="143"/>
  <c r="C43" i="143"/>
  <c r="AH10" i="143"/>
  <c r="AI11" i="143"/>
  <c r="AR15" i="143"/>
  <c r="AT15" i="143" s="1"/>
  <c r="AR16" i="143"/>
  <c r="AT16" i="143" s="1"/>
  <c r="E42" i="143"/>
  <c r="O42" i="143"/>
  <c r="AA42" i="143"/>
  <c r="AL42" i="143"/>
  <c r="E43" i="143"/>
  <c r="O43" i="143"/>
  <c r="AA43" i="143"/>
  <c r="AL43" i="143"/>
  <c r="F42" i="143"/>
  <c r="R42" i="143"/>
  <c r="AD42" i="143"/>
  <c r="AM42" i="143"/>
  <c r="R43" i="143"/>
  <c r="AM43" i="143"/>
  <c r="AK33" i="141"/>
  <c r="AL33" i="141" s="1"/>
  <c r="I44" i="142"/>
  <c r="AK33" i="142"/>
  <c r="AL33" i="142" s="1"/>
  <c r="C42" i="142"/>
  <c r="U44" i="142"/>
  <c r="AJ10" i="142"/>
  <c r="D42" i="142"/>
  <c r="L42" i="142"/>
  <c r="X42" i="142"/>
  <c r="AJ42" i="142"/>
  <c r="D43" i="142"/>
  <c r="L43" i="142"/>
  <c r="X43" i="142"/>
  <c r="AJ43" i="142"/>
  <c r="E44" i="142"/>
  <c r="AA44" i="142"/>
  <c r="U42" i="142"/>
  <c r="C43" i="142"/>
  <c r="AH11" i="142"/>
  <c r="E42" i="142"/>
  <c r="O42" i="142"/>
  <c r="AA42" i="142"/>
  <c r="AL42" i="142"/>
  <c r="E43" i="142"/>
  <c r="O43" i="142"/>
  <c r="AA43" i="142"/>
  <c r="AL43" i="142"/>
  <c r="AR15" i="142"/>
  <c r="AT15" i="142" s="1"/>
  <c r="F42" i="142"/>
  <c r="R42" i="142"/>
  <c r="AD42" i="142"/>
  <c r="AM42" i="142"/>
  <c r="R43" i="142"/>
  <c r="AM43" i="142"/>
  <c r="O44" i="141"/>
  <c r="AJ10" i="141"/>
  <c r="AR18" i="141"/>
  <c r="AT18" i="141" s="1"/>
  <c r="AR19" i="141"/>
  <c r="AT19" i="141" s="1"/>
  <c r="AR20" i="141"/>
  <c r="AT20" i="141" s="1"/>
  <c r="AR21" i="141"/>
  <c r="AT21" i="141" s="1"/>
  <c r="AR22" i="141"/>
  <c r="AT22" i="141" s="1"/>
  <c r="C42" i="141"/>
  <c r="I42" i="141"/>
  <c r="U42" i="141"/>
  <c r="AG42" i="141"/>
  <c r="C43" i="141"/>
  <c r="I43" i="141"/>
  <c r="U43" i="141"/>
  <c r="AG43" i="141"/>
  <c r="C44" i="141"/>
  <c r="U44" i="141"/>
  <c r="R42" i="141"/>
  <c r="AM42" i="141"/>
  <c r="R43" i="141"/>
  <c r="AL44" i="141"/>
  <c r="AH11" i="141"/>
  <c r="D42" i="141"/>
  <c r="L42" i="141"/>
  <c r="X42" i="141"/>
  <c r="AJ42" i="141"/>
  <c r="L43" i="141"/>
  <c r="AJ43" i="141"/>
  <c r="E44" i="141"/>
  <c r="AA44" i="141"/>
  <c r="AM43" i="141"/>
  <c r="AR15" i="141"/>
  <c r="AT15" i="141" s="1"/>
  <c r="E42" i="141"/>
  <c r="O42" i="141"/>
  <c r="AA42" i="141"/>
  <c r="AL42" i="141"/>
  <c r="O44" i="138"/>
  <c r="AK33" i="139"/>
  <c r="AL33" i="139" s="1"/>
  <c r="O44" i="139"/>
  <c r="C42" i="139"/>
  <c r="U43" i="139"/>
  <c r="U44" i="139"/>
  <c r="AJ10" i="139"/>
  <c r="D42" i="139"/>
  <c r="L42" i="139"/>
  <c r="X42" i="139"/>
  <c r="AJ42" i="139"/>
  <c r="D43" i="139"/>
  <c r="L43" i="139"/>
  <c r="X43" i="139"/>
  <c r="AJ43" i="139"/>
  <c r="E44" i="139"/>
  <c r="AA44" i="139"/>
  <c r="C43" i="139"/>
  <c r="AH11" i="139"/>
  <c r="E42" i="139"/>
  <c r="O42" i="139"/>
  <c r="AA42" i="139"/>
  <c r="AL42" i="139"/>
  <c r="E43" i="139"/>
  <c r="O43" i="139"/>
  <c r="AA43" i="139"/>
  <c r="AL43" i="139"/>
  <c r="AR15" i="139"/>
  <c r="AT15" i="139" s="1"/>
  <c r="F42" i="139"/>
  <c r="R42" i="139"/>
  <c r="AD42" i="139"/>
  <c r="AM42" i="139"/>
  <c r="R43" i="139"/>
  <c r="AM43" i="139"/>
  <c r="AT17" i="138"/>
  <c r="AT18" i="138"/>
  <c r="AJ10" i="138"/>
  <c r="AR18" i="138"/>
  <c r="AR19" i="138"/>
  <c r="AT19" i="138" s="1"/>
  <c r="AR20" i="138"/>
  <c r="AT20" i="138" s="1"/>
  <c r="AR21" i="138"/>
  <c r="AT21" i="138" s="1"/>
  <c r="AR22" i="138"/>
  <c r="AT22" i="138" s="1"/>
  <c r="C42" i="138"/>
  <c r="I42" i="138"/>
  <c r="U42" i="138"/>
  <c r="AG42" i="138"/>
  <c r="C43" i="138"/>
  <c r="I43" i="138"/>
  <c r="U43" i="138"/>
  <c r="AG43" i="138"/>
  <c r="C44" i="138"/>
  <c r="U44" i="138"/>
  <c r="I44" i="138"/>
  <c r="AH11" i="138"/>
  <c r="D42" i="138"/>
  <c r="L42" i="138"/>
  <c r="X42" i="138"/>
  <c r="AJ42" i="138"/>
  <c r="AJ43" i="138"/>
  <c r="E44" i="138"/>
  <c r="AA44" i="138"/>
  <c r="AH10" i="138"/>
  <c r="F42" i="138"/>
  <c r="R42" i="138"/>
  <c r="AD42" i="138"/>
  <c r="AM42" i="138"/>
  <c r="R43" i="138"/>
  <c r="AM43" i="138"/>
  <c r="AK33" i="137"/>
  <c r="AL33" i="137" s="1"/>
  <c r="AH11" i="137"/>
  <c r="I44" i="137"/>
  <c r="AJ11" i="137"/>
  <c r="AR17" i="137"/>
  <c r="AT17" i="137" s="1"/>
  <c r="AR18" i="137"/>
  <c r="AT18" i="137" s="1"/>
  <c r="AR19" i="137"/>
  <c r="AT19" i="137" s="1"/>
  <c r="AR20" i="137"/>
  <c r="AT20" i="137" s="1"/>
  <c r="AR21" i="137"/>
  <c r="AT21" i="137" s="1"/>
  <c r="AR22" i="137"/>
  <c r="AT22" i="137" s="1"/>
  <c r="C42" i="137"/>
  <c r="I42" i="137"/>
  <c r="U42" i="137"/>
  <c r="AG42" i="137"/>
  <c r="C43" i="137"/>
  <c r="I43" i="137"/>
  <c r="U43" i="137"/>
  <c r="AG43" i="137"/>
  <c r="C44" i="137"/>
  <c r="U44" i="137"/>
  <c r="AJ10" i="137"/>
  <c r="D42" i="137"/>
  <c r="L42" i="137"/>
  <c r="X42" i="137"/>
  <c r="AJ42" i="137"/>
  <c r="AJ43" i="137"/>
  <c r="E44" i="137"/>
  <c r="AA44" i="137"/>
  <c r="AR15" i="137"/>
  <c r="AT15" i="137" s="1"/>
  <c r="F42" i="137"/>
  <c r="R42" i="137"/>
  <c r="AD42" i="137"/>
  <c r="AM42" i="137"/>
  <c r="R43" i="137"/>
  <c r="AM43" i="137"/>
  <c r="I44" i="136"/>
  <c r="AK33" i="136"/>
  <c r="AL33" i="136" s="1"/>
  <c r="AM42" i="136"/>
  <c r="AL44" i="136"/>
  <c r="AH10" i="136"/>
  <c r="AI11" i="136"/>
  <c r="AR15" i="136"/>
  <c r="AT15" i="136" s="1"/>
  <c r="AR16" i="136"/>
  <c r="AT16" i="136" s="1"/>
  <c r="AR17" i="136"/>
  <c r="AT17" i="136" s="1"/>
  <c r="AR18" i="136"/>
  <c r="AT18" i="136" s="1"/>
  <c r="AR19" i="136"/>
  <c r="AT19" i="136" s="1"/>
  <c r="AR20" i="136"/>
  <c r="AT20" i="136" s="1"/>
  <c r="AR21" i="136"/>
  <c r="AT21" i="136" s="1"/>
  <c r="C42" i="136"/>
  <c r="I42" i="136"/>
  <c r="U42" i="136"/>
  <c r="AG42" i="136"/>
  <c r="C43" i="136"/>
  <c r="I43" i="136"/>
  <c r="U43" i="136"/>
  <c r="AG43" i="136"/>
  <c r="C44" i="136"/>
  <c r="U44" i="136"/>
  <c r="R42" i="136"/>
  <c r="R43" i="136"/>
  <c r="O44" i="136"/>
  <c r="AI10" i="136"/>
  <c r="AJ11" i="136"/>
  <c r="D42" i="136"/>
  <c r="L42" i="136"/>
  <c r="X42" i="136"/>
  <c r="AJ42" i="136"/>
  <c r="L43" i="136"/>
  <c r="AJ43" i="136"/>
  <c r="E44" i="136"/>
  <c r="AA44" i="136"/>
  <c r="AM43" i="136"/>
  <c r="E42" i="136"/>
  <c r="O42" i="136"/>
  <c r="AA42" i="136"/>
  <c r="AL42" i="136"/>
  <c r="I44" i="135"/>
  <c r="AK33" i="135"/>
  <c r="AL33" i="135" s="1"/>
  <c r="R42" i="135"/>
  <c r="R43" i="135"/>
  <c r="O44" i="135"/>
  <c r="AI10" i="135"/>
  <c r="AJ11" i="135"/>
  <c r="AR17" i="135"/>
  <c r="AT17" i="135" s="1"/>
  <c r="AR18" i="135"/>
  <c r="AT18" i="135" s="1"/>
  <c r="AR19" i="135"/>
  <c r="AT19" i="135" s="1"/>
  <c r="AR20" i="135"/>
  <c r="AT20" i="135" s="1"/>
  <c r="AR21" i="135"/>
  <c r="AT21" i="135" s="1"/>
  <c r="C42" i="135"/>
  <c r="I42" i="135"/>
  <c r="U42" i="135"/>
  <c r="AG42" i="135"/>
  <c r="C43" i="135"/>
  <c r="I43" i="135"/>
  <c r="U43" i="135"/>
  <c r="AG43" i="135"/>
  <c r="C44" i="135"/>
  <c r="U44" i="135"/>
  <c r="AL44" i="135"/>
  <c r="AJ10" i="135"/>
  <c r="D42" i="135"/>
  <c r="L42" i="135"/>
  <c r="X42" i="135"/>
  <c r="AJ42" i="135"/>
  <c r="L43" i="135"/>
  <c r="AJ43" i="135"/>
  <c r="E44" i="135"/>
  <c r="AA44" i="135"/>
  <c r="AM42" i="135"/>
  <c r="AM43" i="135"/>
  <c r="E42" i="135"/>
  <c r="O42" i="135"/>
  <c r="AA42" i="135"/>
  <c r="AL42" i="135"/>
  <c r="U43" i="134"/>
  <c r="C44" i="134"/>
  <c r="AH11" i="134"/>
  <c r="D42" i="134"/>
  <c r="L42" i="134"/>
  <c r="X42" i="134"/>
  <c r="AJ42" i="134"/>
  <c r="D43" i="134"/>
  <c r="L43" i="134"/>
  <c r="X43" i="134"/>
  <c r="AJ43" i="134"/>
  <c r="E44" i="134"/>
  <c r="AA44" i="134"/>
  <c r="C42" i="134"/>
  <c r="E42" i="134"/>
  <c r="U42" i="134"/>
  <c r="AH10" i="134"/>
  <c r="AI11" i="134"/>
  <c r="AR15" i="134"/>
  <c r="AT15" i="134" s="1"/>
  <c r="AR16" i="134"/>
  <c r="AT16" i="134" s="1"/>
  <c r="AA42" i="134"/>
  <c r="E43" i="134"/>
  <c r="AA43" i="134"/>
  <c r="F42" i="134"/>
  <c r="R42" i="134"/>
  <c r="AD42" i="134"/>
  <c r="AM42" i="134"/>
  <c r="R43" i="134"/>
  <c r="AM43" i="134"/>
  <c r="AK33" i="131"/>
  <c r="AL33" i="131" s="1"/>
  <c r="I44" i="131"/>
  <c r="AJ11" i="131"/>
  <c r="AR17" i="131"/>
  <c r="AT17" i="131" s="1"/>
  <c r="AR18" i="131"/>
  <c r="AT18" i="131" s="1"/>
  <c r="AR19" i="131"/>
  <c r="AT19" i="131" s="1"/>
  <c r="AR20" i="131"/>
  <c r="AT20" i="131" s="1"/>
  <c r="AR21" i="131"/>
  <c r="AT21" i="131" s="1"/>
  <c r="AR22" i="131"/>
  <c r="AT22" i="131" s="1"/>
  <c r="C42" i="131"/>
  <c r="I42" i="131"/>
  <c r="U42" i="131"/>
  <c r="AG42" i="131"/>
  <c r="C43" i="131"/>
  <c r="I43" i="131"/>
  <c r="U43" i="131"/>
  <c r="AG43" i="131"/>
  <c r="C44" i="131"/>
  <c r="U44" i="131"/>
  <c r="D42" i="131"/>
  <c r="L42" i="131"/>
  <c r="X42" i="131"/>
  <c r="AJ42" i="131"/>
  <c r="L43" i="131"/>
  <c r="AJ43" i="131"/>
  <c r="E44" i="131"/>
  <c r="AA44" i="131"/>
  <c r="AH11" i="131"/>
  <c r="AR15" i="131"/>
  <c r="AT15" i="131" s="1"/>
  <c r="F42" i="131"/>
  <c r="R42" i="131"/>
  <c r="AD42" i="131"/>
  <c r="AM42" i="131"/>
  <c r="R43" i="131"/>
  <c r="AM43" i="131"/>
  <c r="AK33" i="130"/>
  <c r="AL33" i="130" s="1"/>
  <c r="O44" i="130"/>
  <c r="AT24" i="130"/>
  <c r="AT33" i="130"/>
  <c r="AP34" i="130" s="1"/>
  <c r="C42" i="130"/>
  <c r="U43" i="130"/>
  <c r="U44" i="130"/>
  <c r="AI10" i="130"/>
  <c r="AJ11" i="130"/>
  <c r="D42" i="130"/>
  <c r="L42" i="130"/>
  <c r="X42" i="130"/>
  <c r="AJ42" i="130"/>
  <c r="D43" i="130"/>
  <c r="L43" i="130"/>
  <c r="X43" i="130"/>
  <c r="AJ43" i="130"/>
  <c r="E44" i="130"/>
  <c r="AA44" i="130"/>
  <c r="AH10" i="130"/>
  <c r="C43" i="130"/>
  <c r="E42" i="130"/>
  <c r="O42" i="130"/>
  <c r="AA42" i="130"/>
  <c r="AL42" i="130"/>
  <c r="E43" i="130"/>
  <c r="O43" i="130"/>
  <c r="AA43" i="130"/>
  <c r="AL43" i="130"/>
  <c r="F42" i="130"/>
  <c r="R42" i="130"/>
  <c r="AD42" i="130"/>
  <c r="AM42" i="130"/>
  <c r="R43" i="130"/>
  <c r="AM43" i="130"/>
  <c r="AT18" i="109"/>
  <c r="AT33" i="109" s="1"/>
  <c r="AT24" i="143" l="1"/>
  <c r="AT33" i="143"/>
  <c r="AP34" i="143" s="1"/>
  <c r="AT33" i="142"/>
  <c r="AP34" i="142" s="1"/>
  <c r="AT24" i="142"/>
  <c r="AT24" i="141"/>
  <c r="AT33" i="141"/>
  <c r="AP34" i="141" s="1"/>
  <c r="AT24" i="138"/>
  <c r="AT24" i="139"/>
  <c r="AT33" i="139"/>
  <c r="AP34" i="139" s="1"/>
  <c r="AT33" i="138"/>
  <c r="AP34" i="138" s="1"/>
  <c r="AT33" i="137"/>
  <c r="AP34" i="137" s="1"/>
  <c r="AT24" i="137"/>
  <c r="AT24" i="136"/>
  <c r="AT33" i="136"/>
  <c r="AP34" i="136" s="1"/>
  <c r="AT24" i="135"/>
  <c r="AT33" i="135"/>
  <c r="AP34" i="135" s="1"/>
  <c r="AT24" i="134"/>
  <c r="AT33" i="134"/>
  <c r="AP34" i="134" s="1"/>
  <c r="AT33" i="131"/>
  <c r="AP34" i="131" s="1"/>
  <c r="AT24" i="131"/>
  <c r="AT24" i="109"/>
  <c r="G37" i="109" l="1"/>
  <c r="G36" i="109"/>
  <c r="H36" i="109"/>
  <c r="I36" i="109"/>
  <c r="J36" i="109"/>
  <c r="K36" i="109"/>
  <c r="L36" i="109"/>
  <c r="M36" i="109"/>
  <c r="N36" i="109"/>
  <c r="O36" i="109"/>
  <c r="P36" i="109"/>
  <c r="Q36" i="109"/>
  <c r="R36" i="109"/>
  <c r="S36" i="109"/>
  <c r="T36" i="109"/>
  <c r="U36" i="109"/>
  <c r="V36" i="109"/>
  <c r="W36" i="109"/>
  <c r="X36" i="109"/>
  <c r="Y36" i="109"/>
  <c r="Z36" i="109"/>
  <c r="AA36" i="109"/>
  <c r="AB36" i="109"/>
  <c r="AC36" i="109"/>
  <c r="AD36" i="109"/>
  <c r="AE36" i="109"/>
  <c r="AF36" i="109"/>
  <c r="AG36" i="109"/>
  <c r="AH36" i="109"/>
  <c r="AI36" i="109"/>
  <c r="AJ36" i="109"/>
  <c r="F36" i="109"/>
  <c r="H37" i="109"/>
  <c r="I37" i="109"/>
  <c r="J37" i="109"/>
  <c r="K37" i="109"/>
  <c r="L37" i="109"/>
  <c r="M37" i="109"/>
  <c r="N37" i="109"/>
  <c r="O37" i="109"/>
  <c r="P37" i="109"/>
  <c r="Q37" i="109"/>
  <c r="R37" i="109"/>
  <c r="S37" i="109"/>
  <c r="T37" i="109"/>
  <c r="U37" i="109"/>
  <c r="V37" i="109"/>
  <c r="W37" i="109"/>
  <c r="X37" i="109"/>
  <c r="Y37" i="109"/>
  <c r="Z37" i="109"/>
  <c r="AA37" i="109"/>
  <c r="AB37" i="109"/>
  <c r="AC37" i="109"/>
  <c r="AD37" i="109"/>
  <c r="AE37" i="109"/>
  <c r="AF37" i="109"/>
  <c r="AG37" i="109"/>
  <c r="AH37" i="109"/>
  <c r="AI37" i="109"/>
  <c r="AJ37" i="109"/>
  <c r="F37" i="109"/>
  <c r="AL40" i="109" l="1"/>
  <c r="AM42" i="109" s="1"/>
  <c r="AG40" i="109"/>
  <c r="AJ42" i="109" s="1"/>
  <c r="AA40" i="109"/>
  <c r="AD43" i="109" s="1"/>
  <c r="U40" i="109"/>
  <c r="X43" i="109" s="1"/>
  <c r="O40" i="109"/>
  <c r="R42" i="109" s="1"/>
  <c r="I40" i="109"/>
  <c r="L43" i="109" s="1"/>
  <c r="E40" i="109"/>
  <c r="F42" i="109" s="1"/>
  <c r="C40" i="109"/>
  <c r="D43" i="109" s="1"/>
  <c r="AJ33" i="109"/>
  <c r="AI33" i="109"/>
  <c r="AH33" i="109"/>
  <c r="AG33" i="109"/>
  <c r="AF33" i="109"/>
  <c r="AE33" i="109"/>
  <c r="AD33" i="109"/>
  <c r="AC33" i="109"/>
  <c r="AB33" i="109"/>
  <c r="AA33" i="109"/>
  <c r="Z33" i="109"/>
  <c r="Y33" i="109"/>
  <c r="X33" i="109"/>
  <c r="W33" i="109"/>
  <c r="V33" i="109"/>
  <c r="U33" i="109"/>
  <c r="T33" i="109"/>
  <c r="S33" i="109"/>
  <c r="R33" i="109"/>
  <c r="Q33" i="109"/>
  <c r="P33" i="109"/>
  <c r="O33" i="109"/>
  <c r="N33" i="109"/>
  <c r="M33" i="109"/>
  <c r="L33" i="109"/>
  <c r="K33" i="109"/>
  <c r="J33" i="109"/>
  <c r="I33" i="109"/>
  <c r="H33" i="109"/>
  <c r="G33" i="109"/>
  <c r="F33" i="109"/>
  <c r="AK32" i="109"/>
  <c r="AK31" i="109"/>
  <c r="AK30" i="109"/>
  <c r="AK29" i="109"/>
  <c r="AK28" i="109"/>
  <c r="AK27" i="109"/>
  <c r="AK26" i="109"/>
  <c r="AK25" i="109"/>
  <c r="AK24" i="109"/>
  <c r="AK23" i="109"/>
  <c r="AK22" i="109"/>
  <c r="AK21" i="109"/>
  <c r="AK20" i="109"/>
  <c r="AK19" i="109"/>
  <c r="AK18" i="109"/>
  <c r="AK17" i="109"/>
  <c r="AK16" i="109"/>
  <c r="AK15" i="109"/>
  <c r="AK13" i="109"/>
  <c r="AK12" i="109"/>
  <c r="AG11" i="109"/>
  <c r="AF11" i="109"/>
  <c r="AE11" i="109"/>
  <c r="AD11" i="109"/>
  <c r="AC11" i="109"/>
  <c r="AB11" i="109"/>
  <c r="AA11" i="109"/>
  <c r="Z11" i="109"/>
  <c r="Y11" i="109"/>
  <c r="X11" i="109"/>
  <c r="W11" i="109"/>
  <c r="V11" i="109"/>
  <c r="U11" i="109"/>
  <c r="T11" i="109"/>
  <c r="S11" i="109"/>
  <c r="R11" i="109"/>
  <c r="Q11" i="109"/>
  <c r="P11" i="109"/>
  <c r="O11" i="109"/>
  <c r="N11" i="109"/>
  <c r="M11" i="109"/>
  <c r="L11" i="109"/>
  <c r="K11" i="109"/>
  <c r="J11" i="109"/>
  <c r="I11" i="109"/>
  <c r="H11" i="109"/>
  <c r="G11" i="109"/>
  <c r="F11" i="109"/>
  <c r="AH11" i="109" s="1"/>
  <c r="AG10" i="109"/>
  <c r="AF10" i="109"/>
  <c r="AE10" i="109"/>
  <c r="AD10" i="109"/>
  <c r="AC10" i="109"/>
  <c r="AB10" i="109"/>
  <c r="AA10" i="109"/>
  <c r="Z10" i="109"/>
  <c r="Y10" i="109"/>
  <c r="X10" i="109"/>
  <c r="W10" i="109"/>
  <c r="V10" i="109"/>
  <c r="U10" i="109"/>
  <c r="T10" i="109"/>
  <c r="S10" i="109"/>
  <c r="R10" i="109"/>
  <c r="Q10" i="109"/>
  <c r="P10" i="109"/>
  <c r="O10" i="109"/>
  <c r="N10" i="109"/>
  <c r="M10" i="109"/>
  <c r="L10" i="109"/>
  <c r="K10" i="109"/>
  <c r="J10" i="109"/>
  <c r="I10" i="109"/>
  <c r="H10" i="109"/>
  <c r="G10" i="109"/>
  <c r="F10" i="109"/>
  <c r="AL29" i="109" s="1"/>
  <c r="C44" i="109" l="1"/>
  <c r="E44" i="109"/>
  <c r="U44" i="109"/>
  <c r="AA44" i="109"/>
  <c r="AG44" i="109"/>
  <c r="AL44" i="109"/>
  <c r="O44" i="109"/>
  <c r="I44" i="109"/>
  <c r="AI10" i="109"/>
  <c r="AA42" i="109"/>
  <c r="AA43" i="109"/>
  <c r="AL25" i="109"/>
  <c r="AL24" i="109"/>
  <c r="AL32" i="109"/>
  <c r="AL15" i="109"/>
  <c r="AL13" i="109"/>
  <c r="AL17" i="109"/>
  <c r="AJ10" i="109"/>
  <c r="AH10" i="109"/>
  <c r="AL26" i="109"/>
  <c r="AK33" i="109"/>
  <c r="AL33" i="109" s="1"/>
  <c r="AL20" i="109"/>
  <c r="AL27" i="109"/>
  <c r="AI11" i="109"/>
  <c r="AJ11" i="109"/>
  <c r="AL19" i="109"/>
  <c r="AL28" i="109"/>
  <c r="AL21" i="109"/>
  <c r="AL22" i="109"/>
  <c r="AL30" i="109"/>
  <c r="AJ43" i="109"/>
  <c r="AG43" i="109"/>
  <c r="O43" i="109"/>
  <c r="AD42" i="109"/>
  <c r="O42" i="109"/>
  <c r="C42" i="109"/>
  <c r="C43" i="109"/>
  <c r="E43" i="109"/>
  <c r="E42" i="109"/>
  <c r="F43" i="109"/>
  <c r="AL42" i="109"/>
  <c r="AM43" i="109"/>
  <c r="AL43" i="109"/>
  <c r="L42" i="109"/>
  <c r="D42" i="109"/>
  <c r="I42" i="109"/>
  <c r="X42" i="109"/>
  <c r="U42" i="109"/>
  <c r="U43" i="109"/>
  <c r="I43" i="109"/>
  <c r="AG42" i="109"/>
  <c r="AL16" i="109"/>
  <c r="AL31" i="109"/>
  <c r="R43" i="109"/>
  <c r="AL18" i="109"/>
  <c r="AL12" i="109"/>
  <c r="AL23" i="109"/>
</calcChain>
</file>

<file path=xl/sharedStrings.xml><?xml version="1.0" encoding="utf-8"?>
<sst xmlns="http://schemas.openxmlformats.org/spreadsheetml/2006/main" count="2197" uniqueCount="189">
  <si>
    <t>兼務</t>
    <rPh sb="0" eb="2">
      <t>ケンム</t>
    </rPh>
    <phoneticPr fontId="7"/>
  </si>
  <si>
    <t>専従</t>
    <rPh sb="0" eb="2">
      <t>センジュウ</t>
    </rPh>
    <phoneticPr fontId="7"/>
  </si>
  <si>
    <t>専従</t>
    <rPh sb="0" eb="2">
      <t>センジュウ</t>
    </rPh>
    <phoneticPr fontId="4"/>
  </si>
  <si>
    <t>兼務</t>
    <rPh sb="0" eb="2">
      <t>ケンム</t>
    </rPh>
    <phoneticPr fontId="4"/>
  </si>
  <si>
    <t>合計</t>
    <rPh sb="0" eb="2">
      <t>ゴウケイ</t>
    </rPh>
    <phoneticPr fontId="7"/>
  </si>
  <si>
    <t>生活介護</t>
    <rPh sb="0" eb="2">
      <t>セイカツ</t>
    </rPh>
    <rPh sb="2" eb="4">
      <t>カイゴ</t>
    </rPh>
    <phoneticPr fontId="7"/>
  </si>
  <si>
    <t>サービス提供時間</t>
    <rPh sb="4" eb="6">
      <t>テイキョウ</t>
    </rPh>
    <rPh sb="6" eb="8">
      <t>ジカン</t>
    </rPh>
    <phoneticPr fontId="7"/>
  </si>
  <si>
    <t>従業者の勤務の体制及び勤務形態一覧表</t>
    <rPh sb="0" eb="3">
      <t>ジュウギョウシャ</t>
    </rPh>
    <rPh sb="4" eb="6">
      <t>キンム</t>
    </rPh>
    <rPh sb="7" eb="9">
      <t>タイセイ</t>
    </rPh>
    <rPh sb="9" eb="10">
      <t>オヨ</t>
    </rPh>
    <rPh sb="11" eb="13">
      <t>キンム</t>
    </rPh>
    <rPh sb="13" eb="15">
      <t>ケイタイ</t>
    </rPh>
    <rPh sb="15" eb="18">
      <t>イチランヒョウ</t>
    </rPh>
    <phoneticPr fontId="7"/>
  </si>
  <si>
    <t>自立生活援助</t>
    <rPh sb="0" eb="2">
      <t>ジリツ</t>
    </rPh>
    <rPh sb="2" eb="4">
      <t>セイカツ</t>
    </rPh>
    <rPh sb="4" eb="6">
      <t>エンジョ</t>
    </rPh>
    <phoneticPr fontId="7"/>
  </si>
  <si>
    <t>就労定着支援</t>
    <rPh sb="0" eb="2">
      <t>シュウロウ</t>
    </rPh>
    <rPh sb="2" eb="4">
      <t>テイチャク</t>
    </rPh>
    <rPh sb="4" eb="6">
      <t>シエン</t>
    </rPh>
    <phoneticPr fontId="7"/>
  </si>
  <si>
    <t>一般相談支援事業</t>
    <rPh sb="2" eb="4">
      <t>ソウダン</t>
    </rPh>
    <rPh sb="4" eb="6">
      <t>シエン</t>
    </rPh>
    <rPh sb="6" eb="8">
      <t>ジギョウ</t>
    </rPh>
    <phoneticPr fontId="7"/>
  </si>
  <si>
    <t>就労移行支援</t>
    <rPh sb="0" eb="2">
      <t>シュウロウ</t>
    </rPh>
    <rPh sb="2" eb="4">
      <t>イコウ</t>
    </rPh>
    <rPh sb="4" eb="6">
      <t>シエン</t>
    </rPh>
    <phoneticPr fontId="7"/>
  </si>
  <si>
    <t>重度障害者等包括支援</t>
    <rPh sb="0" eb="2">
      <t>ジュウド</t>
    </rPh>
    <rPh sb="2" eb="5">
      <t>ショウガイシャ</t>
    </rPh>
    <rPh sb="5" eb="6">
      <t>ナド</t>
    </rPh>
    <rPh sb="6" eb="8">
      <t>ホウカツ</t>
    </rPh>
    <rPh sb="8" eb="10">
      <t>シエン</t>
    </rPh>
    <phoneticPr fontId="7"/>
  </si>
  <si>
    <t>療養介護</t>
    <rPh sb="0" eb="2">
      <t>リョウヨウ</t>
    </rPh>
    <rPh sb="2" eb="4">
      <t>カイゴ</t>
    </rPh>
    <phoneticPr fontId="7"/>
  </si>
  <si>
    <t>第１週</t>
    <rPh sb="0" eb="1">
      <t>ダイ</t>
    </rPh>
    <rPh sb="2" eb="3">
      <t>シュウ</t>
    </rPh>
    <phoneticPr fontId="7"/>
  </si>
  <si>
    <t>第２週</t>
    <rPh sb="0" eb="1">
      <t>ダイ</t>
    </rPh>
    <rPh sb="2" eb="3">
      <t>シュウ</t>
    </rPh>
    <phoneticPr fontId="7"/>
  </si>
  <si>
    <t>第３週</t>
    <rPh sb="0" eb="1">
      <t>ダイ</t>
    </rPh>
    <rPh sb="2" eb="3">
      <t>シュウ</t>
    </rPh>
    <phoneticPr fontId="7"/>
  </si>
  <si>
    <t>第４週</t>
    <rPh sb="0" eb="1">
      <t>ダイ</t>
    </rPh>
    <rPh sb="2" eb="3">
      <t>シュウ</t>
    </rPh>
    <phoneticPr fontId="7"/>
  </si>
  <si>
    <t>常勤</t>
    <rPh sb="0" eb="2">
      <t>ジョウキン</t>
    </rPh>
    <phoneticPr fontId="7"/>
  </si>
  <si>
    <t>非常勤</t>
    <rPh sb="0" eb="3">
      <t>ヒジョウキン</t>
    </rPh>
    <phoneticPr fontId="7"/>
  </si>
  <si>
    <t>第５週</t>
    <rPh sb="0" eb="1">
      <t>ダイ</t>
    </rPh>
    <rPh sb="2" eb="3">
      <t>シュウ</t>
    </rPh>
    <phoneticPr fontId="7"/>
  </si>
  <si>
    <t>居宅訪問型児童発達支援</t>
    <rPh sb="0" eb="2">
      <t>キョタク</t>
    </rPh>
    <rPh sb="2" eb="4">
      <t>ホウモン</t>
    </rPh>
    <rPh sb="4" eb="5">
      <t>ガタ</t>
    </rPh>
    <rPh sb="5" eb="7">
      <t>ジドウ</t>
    </rPh>
    <rPh sb="7" eb="9">
      <t>ハッタツ</t>
    </rPh>
    <rPh sb="9" eb="11">
      <t>シエン</t>
    </rPh>
    <phoneticPr fontId="1"/>
  </si>
  <si>
    <t>管理者</t>
    <rPh sb="0" eb="3">
      <t>カンリシャ</t>
    </rPh>
    <phoneticPr fontId="3"/>
  </si>
  <si>
    <t>サービス提供責任者</t>
    <rPh sb="4" eb="6">
      <t>テイキョウ</t>
    </rPh>
    <rPh sb="6" eb="9">
      <t>セキニンシャ</t>
    </rPh>
    <phoneticPr fontId="3"/>
  </si>
  <si>
    <t>従業者</t>
    <rPh sb="0" eb="3">
      <t>ジュウギョウシャ</t>
    </rPh>
    <phoneticPr fontId="3"/>
  </si>
  <si>
    <t>サービス管理責任者</t>
    <rPh sb="4" eb="6">
      <t>カンリ</t>
    </rPh>
    <rPh sb="6" eb="9">
      <t>セキニンシャ</t>
    </rPh>
    <phoneticPr fontId="3"/>
  </si>
  <si>
    <t>医師</t>
    <rPh sb="0" eb="2">
      <t>イシ</t>
    </rPh>
    <phoneticPr fontId="3"/>
  </si>
  <si>
    <t>看護職員</t>
    <rPh sb="0" eb="4">
      <t>カンゴショクイン</t>
    </rPh>
    <phoneticPr fontId="3"/>
  </si>
  <si>
    <t>生活支援員</t>
    <rPh sb="0" eb="5">
      <t>セイカツシエンイン</t>
    </rPh>
    <phoneticPr fontId="3"/>
  </si>
  <si>
    <t>理学療法士</t>
    <rPh sb="0" eb="5">
      <t>リガクリョウホウシ</t>
    </rPh>
    <phoneticPr fontId="3"/>
  </si>
  <si>
    <t>作業療法士</t>
    <rPh sb="0" eb="5">
      <t>サギョウリョウホウシ</t>
    </rPh>
    <phoneticPr fontId="3"/>
  </si>
  <si>
    <t>地域移行支援員</t>
    <rPh sb="0" eb="4">
      <t>チイキイコウ</t>
    </rPh>
    <rPh sb="4" eb="7">
      <t>シエンイン</t>
    </rPh>
    <phoneticPr fontId="3"/>
  </si>
  <si>
    <t>就労支援員</t>
    <rPh sb="0" eb="5">
      <t>シュウロウシエンイン</t>
    </rPh>
    <phoneticPr fontId="3"/>
  </si>
  <si>
    <t>職業指導員</t>
    <rPh sb="0" eb="4">
      <t>ショクギョウシドウ</t>
    </rPh>
    <rPh sb="4" eb="5">
      <t>イン</t>
    </rPh>
    <phoneticPr fontId="3"/>
  </si>
  <si>
    <t>生活支援員</t>
    <rPh sb="0" eb="2">
      <t>セイカツ</t>
    </rPh>
    <rPh sb="2" eb="5">
      <t>シエンイン</t>
    </rPh>
    <phoneticPr fontId="3"/>
  </si>
  <si>
    <t>就労定着支援員</t>
    <rPh sb="0" eb="2">
      <t>シュウロウ</t>
    </rPh>
    <rPh sb="2" eb="7">
      <t>テイチャクシエンイン</t>
    </rPh>
    <phoneticPr fontId="3"/>
  </si>
  <si>
    <t>地域生活支援員</t>
    <rPh sb="0" eb="7">
      <t>チイキセイカツシエンイン</t>
    </rPh>
    <phoneticPr fontId="3"/>
  </si>
  <si>
    <t>世話人</t>
    <rPh sb="0" eb="3">
      <t>セワニン</t>
    </rPh>
    <phoneticPr fontId="3"/>
  </si>
  <si>
    <t>障害者支援施設</t>
    <rPh sb="0" eb="3">
      <t>ショウガイシャ</t>
    </rPh>
    <rPh sb="3" eb="5">
      <t>シエン</t>
    </rPh>
    <rPh sb="5" eb="7">
      <t>シセツ</t>
    </rPh>
    <phoneticPr fontId="7"/>
  </si>
  <si>
    <t>就労支援員</t>
    <rPh sb="0" eb="2">
      <t>シュウロウ</t>
    </rPh>
    <rPh sb="2" eb="5">
      <t>シエンイン</t>
    </rPh>
    <phoneticPr fontId="3"/>
  </si>
  <si>
    <t>職業指導員</t>
    <rPh sb="0" eb="2">
      <t>ショクギョウ</t>
    </rPh>
    <rPh sb="2" eb="4">
      <t>シドウ</t>
    </rPh>
    <rPh sb="4" eb="5">
      <t>イン</t>
    </rPh>
    <phoneticPr fontId="3"/>
  </si>
  <si>
    <t>相談支援専門員</t>
    <rPh sb="0" eb="7">
      <t>ソウダンシエンセンモンイン</t>
    </rPh>
    <phoneticPr fontId="3"/>
  </si>
  <si>
    <t>特定相談支援・障害児相談支援</t>
    <rPh sb="0" eb="2">
      <t>トクテイ</t>
    </rPh>
    <rPh sb="2" eb="4">
      <t>ソウダン</t>
    </rPh>
    <rPh sb="4" eb="6">
      <t>シエン</t>
    </rPh>
    <rPh sb="7" eb="10">
      <t>ショウガイジ</t>
    </rPh>
    <rPh sb="10" eb="12">
      <t>ソウダン</t>
    </rPh>
    <rPh sb="12" eb="14">
      <t>シエン</t>
    </rPh>
    <phoneticPr fontId="1"/>
  </si>
  <si>
    <t>保育所等訪問支援</t>
    <rPh sb="0" eb="3">
      <t>ホイクショ</t>
    </rPh>
    <rPh sb="3" eb="4">
      <t>トウ</t>
    </rPh>
    <rPh sb="4" eb="6">
      <t>ホウモン</t>
    </rPh>
    <rPh sb="6" eb="8">
      <t>シエン</t>
    </rPh>
    <phoneticPr fontId="1"/>
  </si>
  <si>
    <t>福祉型障害児入所施設</t>
    <rPh sb="0" eb="3">
      <t>フクシガタ</t>
    </rPh>
    <rPh sb="3" eb="6">
      <t>ショウガイジ</t>
    </rPh>
    <rPh sb="6" eb="8">
      <t>ニュウショ</t>
    </rPh>
    <rPh sb="8" eb="10">
      <t>シセツ</t>
    </rPh>
    <phoneticPr fontId="1"/>
  </si>
  <si>
    <t>医療型障害児入所施設</t>
    <rPh sb="0" eb="2">
      <t>イリョウ</t>
    </rPh>
    <rPh sb="2" eb="3">
      <t>ガタ</t>
    </rPh>
    <rPh sb="3" eb="6">
      <t>ショウガイジ</t>
    </rPh>
    <rPh sb="6" eb="8">
      <t>ニュウショ</t>
    </rPh>
    <rPh sb="8" eb="10">
      <t>シセツ</t>
    </rPh>
    <phoneticPr fontId="1"/>
  </si>
  <si>
    <t>児童発達支援管理責任者</t>
    <rPh sb="0" eb="2">
      <t>ジドウ</t>
    </rPh>
    <rPh sb="2" eb="6">
      <t>ハッタツシエン</t>
    </rPh>
    <rPh sb="6" eb="8">
      <t>カンリ</t>
    </rPh>
    <rPh sb="8" eb="11">
      <t>セキニンシャ</t>
    </rPh>
    <phoneticPr fontId="3"/>
  </si>
  <si>
    <t>児童指導員</t>
    <rPh sb="0" eb="2">
      <t>ジドウ</t>
    </rPh>
    <rPh sb="2" eb="5">
      <t>シドウイン</t>
    </rPh>
    <phoneticPr fontId="3"/>
  </si>
  <si>
    <t>保育士</t>
    <rPh sb="0" eb="3">
      <t>ホイクシ</t>
    </rPh>
    <phoneticPr fontId="3"/>
  </si>
  <si>
    <t>機能訓練担当職員</t>
    <rPh sb="0" eb="4">
      <t>キノウクンレン</t>
    </rPh>
    <rPh sb="4" eb="6">
      <t>タントウ</t>
    </rPh>
    <rPh sb="6" eb="8">
      <t>ショクイン</t>
    </rPh>
    <phoneticPr fontId="3"/>
  </si>
  <si>
    <t>訪問支援員</t>
    <rPh sb="0" eb="2">
      <t>ホウモン</t>
    </rPh>
    <rPh sb="2" eb="5">
      <t>シエンイン</t>
    </rPh>
    <phoneticPr fontId="3"/>
  </si>
  <si>
    <t>職種①</t>
    <rPh sb="0" eb="2">
      <t>ショクシュ</t>
    </rPh>
    <phoneticPr fontId="3"/>
  </si>
  <si>
    <t>職種②</t>
    <rPh sb="0" eb="2">
      <t>ショクシュ</t>
    </rPh>
    <phoneticPr fontId="3"/>
  </si>
  <si>
    <t>職種③</t>
    <rPh sb="0" eb="2">
      <t>ショクシュ</t>
    </rPh>
    <phoneticPr fontId="3"/>
  </si>
  <si>
    <t>職種④</t>
    <rPh sb="0" eb="2">
      <t>ショクシュ</t>
    </rPh>
    <phoneticPr fontId="3"/>
  </si>
  <si>
    <t>職種⑤</t>
    <rPh sb="0" eb="2">
      <t>ショクシュ</t>
    </rPh>
    <phoneticPr fontId="3"/>
  </si>
  <si>
    <t>職種⑥</t>
    <rPh sb="0" eb="2">
      <t>ショクシュ</t>
    </rPh>
    <phoneticPr fontId="3"/>
  </si>
  <si>
    <t>職種⑦</t>
    <rPh sb="0" eb="2">
      <t>ショクシュ</t>
    </rPh>
    <phoneticPr fontId="3"/>
  </si>
  <si>
    <t>職種⑧</t>
    <rPh sb="0" eb="2">
      <t>ショクシュ</t>
    </rPh>
    <phoneticPr fontId="3"/>
  </si>
  <si>
    <t>職種⑨</t>
    <phoneticPr fontId="3"/>
  </si>
  <si>
    <t>年</t>
    <rPh sb="0" eb="1">
      <t>ネン</t>
    </rPh>
    <phoneticPr fontId="7"/>
  </si>
  <si>
    <t>月</t>
    <rPh sb="0" eb="1">
      <t>ゲツ</t>
    </rPh>
    <phoneticPr fontId="7"/>
  </si>
  <si>
    <t>！申請するサービス類型を選択してください</t>
    <rPh sb="1" eb="3">
      <t>シンセイ</t>
    </rPh>
    <rPh sb="9" eb="11">
      <t>ルイケイ</t>
    </rPh>
    <rPh sb="12" eb="14">
      <t>センタク</t>
    </rPh>
    <phoneticPr fontId="3"/>
  </si>
  <si>
    <t>No.</t>
    <phoneticPr fontId="7"/>
  </si>
  <si>
    <t>サービス種別</t>
    <rPh sb="4" eb="6">
      <t>シュベツ</t>
    </rPh>
    <phoneticPr fontId="1"/>
  </si>
  <si>
    <t>事業所名</t>
    <rPh sb="0" eb="3">
      <t>ジギョウショ</t>
    </rPh>
    <rPh sb="3" eb="4">
      <t>メイ</t>
    </rPh>
    <phoneticPr fontId="1"/>
  </si>
  <si>
    <t>時間/週</t>
    <rPh sb="0" eb="2">
      <t>ジカン</t>
    </rPh>
    <rPh sb="3" eb="4">
      <t>シュウ</t>
    </rPh>
    <phoneticPr fontId="7"/>
  </si>
  <si>
    <t>時間/月</t>
    <rPh sb="0" eb="2">
      <t>ジカン</t>
    </rPh>
    <rPh sb="3" eb="4">
      <t>ツキ</t>
    </rPh>
    <phoneticPr fontId="7"/>
  </si>
  <si>
    <t>(1)記載する期間</t>
    <rPh sb="3" eb="5">
      <t>キサイ</t>
    </rPh>
    <rPh sb="7" eb="9">
      <t>キカン</t>
    </rPh>
    <phoneticPr fontId="7"/>
  </si>
  <si>
    <t>(2)予定/実績の別</t>
    <rPh sb="3" eb="5">
      <t>ヨテイ</t>
    </rPh>
    <rPh sb="6" eb="8">
      <t>ジッセキ</t>
    </rPh>
    <rPh sb="9" eb="10">
      <t>ベツ</t>
    </rPh>
    <phoneticPr fontId="7"/>
  </si>
  <si>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</si>
  <si>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(4)職種</t>
    <rPh sb="3" eb="5">
      <t>ショクシュ</t>
    </rPh>
    <phoneticPr fontId="7"/>
  </si>
  <si>
    <t>(5)勤務形態</t>
    <rPh sb="3" eb="5">
      <t>キンム</t>
    </rPh>
    <rPh sb="5" eb="7">
      <t>ケイタイ</t>
    </rPh>
    <phoneticPr fontId="7"/>
  </si>
  <si>
    <t>(6)資格</t>
    <rPh sb="3" eb="5">
      <t>シカク</t>
    </rPh>
    <phoneticPr fontId="7"/>
  </si>
  <si>
    <t>(7)氏名</t>
    <rPh sb="3" eb="5">
      <t>シメイ</t>
    </rPh>
    <phoneticPr fontId="7"/>
  </si>
  <si>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</si>
  <si>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　(1) 「４週」・「暦月」のいずれかを選択してください。</t>
    <rPh sb="7" eb="8">
      <t>シュウ</t>
    </rPh>
    <rPh sb="11" eb="12">
      <t>レキ</t>
    </rPh>
    <rPh sb="12" eb="13">
      <t>ツキ</t>
    </rPh>
    <rPh sb="20" eb="22">
      <t>センタク</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</si>
  <si>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</si>
  <si>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(4) 従業者の職種を入力してください。</t>
    <rPh sb="5" eb="8">
      <t>ジュウギョウシャ</t>
    </rPh>
    <rPh sb="9" eb="11">
      <t>ショクシュ</t>
    </rPh>
    <rPh sb="12" eb="14">
      <t>ニュウリョク</t>
    </rPh>
    <phoneticPr fontId="1"/>
  </si>
  <si>
    <t xml:space="preserve"> 　　 記入の順序は、職種ごとにまとめてください。</t>
    <rPh sb="4" eb="6">
      <t>キニュウ</t>
    </rPh>
    <rPh sb="7" eb="9">
      <t>ジュンジョ</t>
    </rPh>
    <rPh sb="11" eb="13">
      <t>ショクシュ</t>
    </rPh>
    <phoneticPr fontId="1"/>
  </si>
  <si>
    <t>　(5) 従業者の勤務形態について、下記のうち該当する区分の記号を入力してください。</t>
    <rPh sb="5" eb="8">
      <t>ジュウギョウシャ</t>
    </rPh>
    <rPh sb="9" eb="11">
      <t>キンム</t>
    </rPh>
    <rPh sb="11" eb="13">
      <t>ケイタイ</t>
    </rPh>
    <rPh sb="18" eb="20">
      <t>カキ</t>
    </rPh>
    <rPh sb="23" eb="25">
      <t>ガイトウ</t>
    </rPh>
    <rPh sb="27" eb="29">
      <t>クブン</t>
    </rPh>
    <rPh sb="30" eb="32">
      <t>キゴウ</t>
    </rPh>
    <rPh sb="33" eb="35">
      <t>ニュウリョク</t>
    </rPh>
    <phoneticPr fontId="2"/>
  </si>
  <si>
    <t>記号</t>
    <rPh sb="0" eb="2">
      <t>キゴウ</t>
    </rPh>
    <phoneticPr fontId="1"/>
  </si>
  <si>
    <t>区分</t>
    <rPh sb="0" eb="2">
      <t>クブン</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</si>
  <si>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</si>
  <si>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</si>
  <si>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</si>
  <si>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t>非常勤で兼務</t>
    <rPh sb="0" eb="3">
      <t>ヒジョウキン</t>
    </rPh>
    <rPh sb="4" eb="6">
      <t>ケンム</t>
    </rPh>
    <phoneticPr fontId="1"/>
  </si>
  <si>
    <t>（注）常勤・非常勤の区分について</t>
    <rPh sb="1" eb="2">
      <t>チュウ</t>
    </rPh>
    <rPh sb="3" eb="5">
      <t>ジョウキン</t>
    </rPh>
    <rPh sb="6" eb="9">
      <t>ヒジョウキン</t>
    </rPh>
    <rPh sb="10" eb="12">
      <t>クブン</t>
    </rPh>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</si>
  <si>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</si>
  <si>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　(6) 従業者の保有する資格を入力してください。</t>
    <rPh sb="5" eb="8">
      <t>ジュウギョウシャ</t>
    </rPh>
    <rPh sb="9" eb="11">
      <t>ホユウ</t>
    </rPh>
    <rPh sb="13" eb="15">
      <t>シカク</t>
    </rPh>
    <rPh sb="16" eb="18">
      <t>ニュウリョク</t>
    </rPh>
    <phoneticPr fontId="1"/>
  </si>
  <si>
    <t>　(7) 従業者の氏名を記入してください。</t>
    <rPh sb="5" eb="8">
      <t>ジュウギョウシャ</t>
    </rPh>
    <rPh sb="9" eb="11">
      <t>シメイ</t>
    </rPh>
    <rPh sb="12" eb="14">
      <t>キニュウ</t>
    </rPh>
    <phoneticPr fontId="1"/>
  </si>
  <si>
    <t>　　  ※ 指定基準の確認に際しては、４週分の入力で差し支えありません。</t>
  </si>
  <si>
    <t>　(9) 従業者ごとに、合計勤務時間数を入力してください。</t>
    <rPh sb="5" eb="8">
      <t>ジュウギョウシャ</t>
    </rPh>
    <rPh sb="12" eb="14">
      <t>ゴウケイ</t>
    </rPh>
    <rPh sb="14" eb="16">
      <t>キンム</t>
    </rPh>
    <rPh sb="16" eb="19">
      <t>ジカンスウ</t>
    </rPh>
    <rPh sb="20" eb="22">
      <t>ニュウリョク</t>
    </rPh>
    <phoneticPr fontId="1"/>
  </si>
  <si>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
  </si>
  <si>
    <t>　(10) 従業者ごとに、週平均の勤務時間数を入力してください。</t>
    <rPh sb="6" eb="9">
      <t>ジュウギョウシャ</t>
    </rPh>
    <rPh sb="13" eb="16">
      <t>シュウヘイキン</t>
    </rPh>
    <rPh sb="17" eb="19">
      <t>キンム</t>
    </rPh>
    <rPh sb="19" eb="22">
      <t>ジカンスウ</t>
    </rPh>
    <rPh sb="23" eb="25">
      <t>ニュウリョク</t>
    </rPh>
    <phoneticPr fontId="1"/>
  </si>
  <si>
    <t>　(11)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</si>
  <si>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</si>
  <si>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　　　 その他、特記事項欄としてもご活用ください。</t>
    <rPh sb="6" eb="7">
      <t>タ</t>
    </rPh>
    <rPh sb="8" eb="10">
      <t>トッキ</t>
    </rPh>
    <rPh sb="10" eb="12">
      <t>ジコウ</t>
    </rPh>
    <rPh sb="12" eb="13">
      <t>ラン</t>
    </rPh>
    <rPh sb="18" eb="20">
      <t>カツヨウ</t>
    </rPh>
    <phoneticPr fontId="2"/>
  </si>
  <si>
    <t>A</t>
  </si>
  <si>
    <t>B</t>
  </si>
  <si>
    <t>C</t>
  </si>
  <si>
    <t>D</t>
  </si>
  <si>
    <t xml:space="preserve"> （12) 必要項目を満たしていれば、各事業所で使用するシフト表等をもって代替書類として差し支えありません。</t>
  </si>
  <si>
    <r>
      <t>　　　当該事業所における勤務時間が、当該事業所において定められている常勤の従業者が勤務すべき時間数に達していることをいいます。</t>
    </r>
    <r>
      <rPr>
        <u/>
        <sz val="9"/>
        <rFont val="ＭＳ ゴシック"/>
        <family val="3"/>
        <charset val="128"/>
      </rPr>
      <t>雇用の形態は考慮しません</t>
    </r>
    <r>
      <rPr>
        <sz val="9"/>
        <rFont val="ＭＳ ゴシック"/>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</si>
  <si>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r>
      <t xml:space="preserve">       ※選択した資格及び研修に関して、</t>
    </r>
    <r>
      <rPr>
        <b/>
        <u/>
        <sz val="9"/>
        <rFont val="ＭＳ ゴシック"/>
        <family val="3"/>
        <charset val="128"/>
      </rPr>
      <t>必要に応じて、</t>
    </r>
    <r>
      <rPr>
        <b/>
        <sz val="9"/>
        <rFont val="ＭＳ ゴシック"/>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</si>
  <si>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(8)</t>
    <phoneticPr fontId="7"/>
  </si>
  <si>
    <t>(9)勤務時間数合計</t>
    <rPh sb="3" eb="5">
      <t>キンム</t>
    </rPh>
    <rPh sb="5" eb="7">
      <t>ジカン</t>
    </rPh>
    <rPh sb="7" eb="8">
      <t>スウ</t>
    </rPh>
    <rPh sb="8" eb="10">
      <t>ゴウケイ</t>
    </rPh>
    <phoneticPr fontId="7"/>
  </si>
  <si>
    <t>(10)週平均の勤務時間数</t>
    <rPh sb="4" eb="7">
      <t>シュウヘイキン</t>
    </rPh>
    <rPh sb="8" eb="10">
      <t>キンム</t>
    </rPh>
    <rPh sb="10" eb="12">
      <t>ジカン</t>
    </rPh>
    <rPh sb="12" eb="13">
      <t>スウ</t>
    </rPh>
    <phoneticPr fontId="7"/>
  </si>
  <si>
    <t>(11)兼務状況
（兼務先／兼務する職務の内容）等</t>
    <phoneticPr fontId="7"/>
  </si>
  <si>
    <t>常勤換算数</t>
    <rPh sb="0" eb="5">
      <t>ジョウキンカンサンスウ</t>
    </rPh>
    <phoneticPr fontId="3"/>
  </si>
  <si>
    <t>機能訓練</t>
    <rPh sb="0" eb="2">
      <t>キノウ</t>
    </rPh>
    <rPh sb="2" eb="4">
      <t>クンレン</t>
    </rPh>
    <phoneticPr fontId="7"/>
  </si>
  <si>
    <t>生活訓練</t>
    <rPh sb="0" eb="2">
      <t>セイカツ</t>
    </rPh>
    <rPh sb="2" eb="4">
      <t>クンレン</t>
    </rPh>
    <phoneticPr fontId="7"/>
  </si>
  <si>
    <t>児童発達支援・放課後等デイサービス</t>
    <rPh sb="0" eb="2">
      <t>ジドウ</t>
    </rPh>
    <rPh sb="2" eb="4">
      <t>ハッタツ</t>
    </rPh>
    <rPh sb="4" eb="6">
      <t>シエン</t>
    </rPh>
    <rPh sb="7" eb="11">
      <t>ホウカゴトウ</t>
    </rPh>
    <phoneticPr fontId="1"/>
  </si>
  <si>
    <t>＜実人数集計＞</t>
    <rPh sb="1" eb="2">
      <t>ジツ</t>
    </rPh>
    <rPh sb="2" eb="4">
      <t>ニンズウ</t>
    </rPh>
    <rPh sb="4" eb="6">
      <t>シュウケイ</t>
    </rPh>
    <phoneticPr fontId="7"/>
  </si>
  <si>
    <t>　(2) 「予定」・「実績」のいずれかを選択してください。</t>
    <rPh sb="6" eb="8">
      <t>ヨテイ</t>
    </rPh>
    <rPh sb="11" eb="13">
      <t>ジッセキ</t>
    </rPh>
    <rPh sb="20" eb="22">
      <t>センタク</t>
    </rPh>
    <phoneticPr fontId="1"/>
  </si>
  <si>
    <t>４週</t>
  </si>
  <si>
    <t>短期入所・併設型</t>
    <rPh sb="0" eb="2">
      <t>タンキ</t>
    </rPh>
    <rPh sb="2" eb="4">
      <t>ニュウショ</t>
    </rPh>
    <rPh sb="5" eb="8">
      <t>ヘイセツガタ</t>
    </rPh>
    <phoneticPr fontId="7"/>
  </si>
  <si>
    <t>短期入所・空床利用型</t>
    <rPh sb="0" eb="2">
      <t>タンキ</t>
    </rPh>
    <rPh sb="2" eb="4">
      <t>ニュウショ</t>
    </rPh>
    <rPh sb="5" eb="7">
      <t>クウショウ</t>
    </rPh>
    <rPh sb="7" eb="10">
      <t>リヨウガタ</t>
    </rPh>
    <phoneticPr fontId="7"/>
  </si>
  <si>
    <t>短期入所・単独型</t>
    <rPh sb="0" eb="2">
      <t>タンキ</t>
    </rPh>
    <rPh sb="2" eb="4">
      <t>ニュウショ</t>
    </rPh>
    <rPh sb="5" eb="8">
      <t>タンドクガタ</t>
    </rPh>
    <phoneticPr fontId="7"/>
  </si>
  <si>
    <t>共同生活援助・介護サービス包括型</t>
    <rPh sb="0" eb="2">
      <t>キョウドウ</t>
    </rPh>
    <rPh sb="2" eb="4">
      <t>セイカツ</t>
    </rPh>
    <rPh sb="4" eb="6">
      <t>エンジョ</t>
    </rPh>
    <phoneticPr fontId="7"/>
  </si>
  <si>
    <t>共同生活援助・外部サービス利用型</t>
    <rPh sb="0" eb="2">
      <t>キョウドウ</t>
    </rPh>
    <rPh sb="2" eb="4">
      <t>セイカツ</t>
    </rPh>
    <rPh sb="4" eb="6">
      <t>エンジョ</t>
    </rPh>
    <phoneticPr fontId="7"/>
  </si>
  <si>
    <t>共同生活援助・日中サービス支援型</t>
    <rPh sb="0" eb="2">
      <t>キョウドウ</t>
    </rPh>
    <rPh sb="2" eb="4">
      <t>セイカツ</t>
    </rPh>
    <rPh sb="4" eb="6">
      <t>エンジョ</t>
    </rPh>
    <phoneticPr fontId="7"/>
  </si>
  <si>
    <t>嘱託医</t>
    <rPh sb="0" eb="2">
      <t>ショクタク</t>
    </rPh>
    <phoneticPr fontId="3"/>
  </si>
  <si>
    <t>栄養士</t>
    <rPh sb="0" eb="3">
      <t>エイヨウシ</t>
    </rPh>
    <phoneticPr fontId="3"/>
  </si>
  <si>
    <t>調理員</t>
    <rPh sb="0" eb="3">
      <t>チョウリイン</t>
    </rPh>
    <phoneticPr fontId="3"/>
  </si>
  <si>
    <t>児童発達支援・児童発達支援センターであるもの</t>
    <rPh sb="0" eb="6">
      <t>ジドウハッタツシエン</t>
    </rPh>
    <rPh sb="7" eb="11">
      <t>ジドウハッタツ</t>
    </rPh>
    <rPh sb="11" eb="13">
      <t>シエン</t>
    </rPh>
    <phoneticPr fontId="3"/>
  </si>
  <si>
    <t>児童発達支援・主として重症心身障害児を対象とする場合</t>
    <rPh sb="0" eb="6">
      <t>ジドウハッタツシエン</t>
    </rPh>
    <rPh sb="7" eb="8">
      <t>シュ</t>
    </rPh>
    <rPh sb="11" eb="13">
      <t>ジュウショウ</t>
    </rPh>
    <rPh sb="13" eb="15">
      <t>シンシン</t>
    </rPh>
    <rPh sb="15" eb="18">
      <t>ショウガイジ</t>
    </rPh>
    <rPh sb="19" eb="21">
      <t>タイショウ</t>
    </rPh>
    <rPh sb="24" eb="26">
      <t>バアイ</t>
    </rPh>
    <phoneticPr fontId="3"/>
  </si>
  <si>
    <t>心理担当職員</t>
    <rPh sb="0" eb="6">
      <t>シンリタントウショクイン</t>
    </rPh>
    <phoneticPr fontId="3"/>
  </si>
  <si>
    <t>理学療法士又は作業療法士</t>
    <rPh sb="0" eb="5">
      <t>リガクリョウホウシ</t>
    </rPh>
    <rPh sb="5" eb="6">
      <t>マタ</t>
    </rPh>
    <rPh sb="7" eb="12">
      <t>サギョウリョウホウシ</t>
    </rPh>
    <phoneticPr fontId="3"/>
  </si>
  <si>
    <t>職業指導員</t>
    <rPh sb="0" eb="5">
      <t>ショクギョウシドウイン</t>
    </rPh>
    <phoneticPr fontId="3"/>
  </si>
  <si>
    <t>相談支援員</t>
    <rPh sb="0" eb="2">
      <t>ソウダン</t>
    </rPh>
    <rPh sb="2" eb="5">
      <t>シエンイン</t>
    </rPh>
    <phoneticPr fontId="3"/>
  </si>
  <si>
    <t>言語聴覚士</t>
    <rPh sb="0" eb="2">
      <t>ゲンゴ</t>
    </rPh>
    <rPh sb="2" eb="5">
      <t>チョウカクシ</t>
    </rPh>
    <phoneticPr fontId="3"/>
  </si>
  <si>
    <t>就労継続支援Ａ型・Ｂ型</t>
    <rPh sb="0" eb="2">
      <t>シュウロウ</t>
    </rPh>
    <rPh sb="2" eb="4">
      <t>ケイゾク</t>
    </rPh>
    <rPh sb="4" eb="6">
      <t>シエン</t>
    </rPh>
    <rPh sb="7" eb="8">
      <t>ガタ</t>
    </rPh>
    <rPh sb="10" eb="11">
      <t>ガタ</t>
    </rPh>
    <phoneticPr fontId="7"/>
  </si>
  <si>
    <t>認定指定就労移行支援</t>
    <rPh sb="0" eb="2">
      <t>ニンテイ</t>
    </rPh>
    <rPh sb="2" eb="4">
      <t>シテイ</t>
    </rPh>
    <rPh sb="4" eb="6">
      <t>シュウロウ</t>
    </rPh>
    <rPh sb="6" eb="8">
      <t>イコウ</t>
    </rPh>
    <rPh sb="8" eb="10">
      <t>シエン</t>
    </rPh>
    <phoneticPr fontId="7"/>
  </si>
  <si>
    <t>職種⑩</t>
    <phoneticPr fontId="3"/>
  </si>
  <si>
    <t>重度訪問介護</t>
    <rPh sb="0" eb="2">
      <t>ジュウド</t>
    </rPh>
    <rPh sb="2" eb="4">
      <t>ホウモン</t>
    </rPh>
    <rPh sb="4" eb="6">
      <t>カイゴ</t>
    </rPh>
    <phoneticPr fontId="3"/>
  </si>
  <si>
    <t>同行援護</t>
    <rPh sb="0" eb="2">
      <t>ドウコウ</t>
    </rPh>
    <rPh sb="2" eb="4">
      <t>エンゴ</t>
    </rPh>
    <phoneticPr fontId="3"/>
  </si>
  <si>
    <t>行動援護</t>
    <rPh sb="0" eb="4">
      <t>コウドウエンゴ</t>
    </rPh>
    <phoneticPr fontId="3"/>
  </si>
  <si>
    <t>居宅介護</t>
    <phoneticPr fontId="7"/>
  </si>
  <si>
    <t>夜間支援従事者</t>
    <rPh sb="0" eb="7">
      <t>ヤカンシエンジュウジシャ</t>
    </rPh>
    <phoneticPr fontId="3"/>
  </si>
  <si>
    <t>　(8) 申請する事業に係る従業者（管理者を含む。）の1ヶ月分の勤務時間を入力してください。常勤の職員が休暇を取得する場合は、「休」と入力してください。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
  </si>
  <si>
    <t>(2)-2　定員</t>
    <rPh sb="6" eb="8">
      <t>テイイン</t>
    </rPh>
    <phoneticPr fontId="3"/>
  </si>
  <si>
    <t>　(2) -2　定員数を入力してください。</t>
    <rPh sb="8" eb="11">
      <t>テイインスウ</t>
    </rPh>
    <rPh sb="12" eb="14">
      <t>ニュウリョク</t>
    </rPh>
    <phoneticPr fontId="3"/>
  </si>
  <si>
    <t>その他職員</t>
    <rPh sb="2" eb="3">
      <t>タ</t>
    </rPh>
    <rPh sb="3" eb="5">
      <t>ショクイン</t>
    </rPh>
    <phoneticPr fontId="3"/>
  </si>
  <si>
    <t xml:space="preserve"> 　　 保有資格を全て記入するのではなく、人員基準・加配加算上、求められる資格等を入力してください。</t>
    <rPh sb="4" eb="6">
      <t>ホユウ</t>
    </rPh>
    <rPh sb="6" eb="8">
      <t>シカク</t>
    </rPh>
    <rPh sb="9" eb="10">
      <t>スベ</t>
    </rPh>
    <rPh sb="11" eb="13">
      <t>キニュウ</t>
    </rPh>
    <rPh sb="21" eb="23">
      <t>ジンイン</t>
    </rPh>
    <rPh sb="23" eb="25">
      <t>キジュン</t>
    </rPh>
    <rPh sb="30" eb="31">
      <t>ジョウ</t>
    </rPh>
    <rPh sb="32" eb="33">
      <t>モト</t>
    </rPh>
    <rPh sb="37" eb="39">
      <t>シカク</t>
    </rPh>
    <rPh sb="39" eb="40">
      <t>トウ</t>
    </rPh>
    <rPh sb="41" eb="43">
      <t>ニュウリョク</t>
    </rPh>
    <phoneticPr fontId="1"/>
  </si>
  <si>
    <t>児発管</t>
    <rPh sb="0" eb="1">
      <t>ジ</t>
    </rPh>
    <rPh sb="1" eb="2">
      <t>ハツ</t>
    </rPh>
    <rPh sb="2" eb="3">
      <t>カン</t>
    </rPh>
    <phoneticPr fontId="3"/>
  </si>
  <si>
    <t>保育士</t>
    <rPh sb="0" eb="3">
      <t>ホイクシ</t>
    </rPh>
    <phoneticPr fontId="3"/>
  </si>
  <si>
    <t>予定</t>
  </si>
  <si>
    <t>利用児童数（１日あたり）</t>
    <rPh sb="0" eb="2">
      <t>リヨウ</t>
    </rPh>
    <rPh sb="2" eb="4">
      <t>ジドウ</t>
    </rPh>
    <rPh sb="4" eb="5">
      <t>スウ</t>
    </rPh>
    <rPh sb="7" eb="8">
      <t>ニチ</t>
    </rPh>
    <phoneticPr fontId="7"/>
  </si>
  <si>
    <t>必要基準人員</t>
    <rPh sb="0" eb="2">
      <t>ヒツヨウ</t>
    </rPh>
    <rPh sb="2" eb="4">
      <t>キジュン</t>
    </rPh>
    <rPh sb="4" eb="6">
      <t>ジンイン</t>
    </rPh>
    <phoneticPr fontId="7"/>
  </si>
  <si>
    <t>基準人員はサービス提供時間を通じて
配置する必要があるので注意！</t>
    <rPh sb="0" eb="2">
      <t>キジュン</t>
    </rPh>
    <rPh sb="2" eb="4">
      <t>ジンイン</t>
    </rPh>
    <rPh sb="9" eb="11">
      <t>テイキョウ</t>
    </rPh>
    <rPh sb="11" eb="13">
      <t>ジカン</t>
    </rPh>
    <rPh sb="14" eb="15">
      <t>ツウ</t>
    </rPh>
    <rPh sb="18" eb="20">
      <t>ハイチ</t>
    </rPh>
    <rPh sb="22" eb="24">
      <t>ヒツヨウ</t>
    </rPh>
    <rPh sb="29" eb="31">
      <t>チュウイ</t>
    </rPh>
    <phoneticPr fontId="3"/>
  </si>
  <si>
    <t>基本は定員以内の児童数を受入</t>
    <rPh sb="0" eb="2">
      <t>キホン</t>
    </rPh>
    <rPh sb="3" eb="5">
      <t>テイイン</t>
    </rPh>
    <rPh sb="5" eb="7">
      <t>イナイ</t>
    </rPh>
    <rPh sb="8" eb="10">
      <t>ジドウ</t>
    </rPh>
    <rPh sb="10" eb="11">
      <t>スウ</t>
    </rPh>
    <rPh sb="12" eb="14">
      <t>ウケイレ</t>
    </rPh>
    <phoneticPr fontId="3"/>
  </si>
  <si>
    <t>＝</t>
    <phoneticPr fontId="22"/>
  </si>
  <si>
    <t>加配
時間</t>
    <rPh sb="0" eb="2">
      <t>カハイ</t>
    </rPh>
    <rPh sb="3" eb="5">
      <t>ジカン</t>
    </rPh>
    <phoneticPr fontId="22"/>
  </si>
  <si>
    <t>÷</t>
    <phoneticPr fontId="22"/>
  </si>
  <si>
    <t>＝</t>
    <phoneticPr fontId="22"/>
  </si>
  <si>
    <t>÷</t>
    <phoneticPr fontId="22"/>
  </si>
  <si>
    <t>合計加配職員数</t>
    <rPh sb="0" eb="2">
      <t>ゴウケイ</t>
    </rPh>
    <rPh sb="2" eb="4">
      <t>カハイ</t>
    </rPh>
    <rPh sb="4" eb="6">
      <t>ショクイン</t>
    </rPh>
    <rPh sb="6" eb="7">
      <t>スウ</t>
    </rPh>
    <phoneticPr fontId="22"/>
  </si>
  <si>
    <t>常勤
換算</t>
    <rPh sb="0" eb="2">
      <t>ジョウキン</t>
    </rPh>
    <rPh sb="3" eb="5">
      <t>カンサン</t>
    </rPh>
    <phoneticPr fontId="22"/>
  </si>
  <si>
    <t>〇加配計算シート</t>
    <rPh sb="1" eb="3">
      <t>カハイ</t>
    </rPh>
    <rPh sb="3" eb="5">
      <t>ケイサン</t>
    </rPh>
    <phoneticPr fontId="22"/>
  </si>
  <si>
    <t>常勤時間</t>
    <rPh sb="0" eb="2">
      <t>ジョウキン</t>
    </rPh>
    <rPh sb="2" eb="4">
      <t>ジカン</t>
    </rPh>
    <phoneticPr fontId="22"/>
  </si>
  <si>
    <t>↓編集が必要</t>
    <rPh sb="1" eb="3">
      <t>ヘンシュウ</t>
    </rPh>
    <rPh sb="4" eb="6">
      <t>ヒツヨウ</t>
    </rPh>
    <phoneticPr fontId="22"/>
  </si>
  <si>
    <t>青森さん</t>
    <rPh sb="0" eb="2">
      <t>アオモリ</t>
    </rPh>
    <phoneticPr fontId="3"/>
  </si>
  <si>
    <t>秋田さん</t>
    <rPh sb="0" eb="2">
      <t>アキタ</t>
    </rPh>
    <phoneticPr fontId="3"/>
  </si>
  <si>
    <t>岩手さん</t>
    <rPh sb="0" eb="2">
      <t>イワテ</t>
    </rPh>
    <phoneticPr fontId="3"/>
  </si>
  <si>
    <t>宮城さん</t>
    <rPh sb="0" eb="2">
      <t>ミヤギ</t>
    </rPh>
    <phoneticPr fontId="22"/>
  </si>
  <si>
    <t>福島さん</t>
    <rPh sb="0" eb="2">
      <t>フクシマ</t>
    </rPh>
    <phoneticPr fontId="22"/>
  </si>
  <si>
    <t>児童指導員</t>
    <rPh sb="0" eb="2">
      <t>ジドウ</t>
    </rPh>
    <rPh sb="2" eb="5">
      <t>シドウイン</t>
    </rPh>
    <phoneticPr fontId="22"/>
  </si>
  <si>
    <t>社会福祉士</t>
    <rPh sb="0" eb="2">
      <t>シャカイ</t>
    </rPh>
    <rPh sb="2" eb="4">
      <t>フクシ</t>
    </rPh>
    <rPh sb="4" eb="5">
      <t>シ</t>
    </rPh>
    <phoneticPr fontId="22"/>
  </si>
  <si>
    <t>あおもり</t>
    <phoneticPr fontId="3"/>
  </si>
  <si>
    <t>配置人員</t>
    <phoneticPr fontId="7"/>
  </si>
  <si>
    <t>配置人員</t>
    <phoneticPr fontId="7"/>
  </si>
  <si>
    <t>休</t>
    <rPh sb="0" eb="1">
      <t>ヤス</t>
    </rPh>
    <phoneticPr fontId="22"/>
  </si>
  <si>
    <t>山形さん</t>
    <rPh sb="0" eb="2">
      <t>ヤマガタ</t>
    </rPh>
    <phoneticPr fontId="22"/>
  </si>
  <si>
    <t>5年以上</t>
    <rPh sb="1" eb="4">
      <t>ネンイジョウ</t>
    </rPh>
    <phoneticPr fontId="22"/>
  </si>
  <si>
    <t>5年以上</t>
    <rPh sb="1" eb="4">
      <t>ネンイジョウ</t>
    </rPh>
    <phoneticPr fontId="3"/>
  </si>
  <si>
    <t>作業療法士</t>
    <rPh sb="0" eb="2">
      <t>サギョウ</t>
    </rPh>
    <rPh sb="2" eb="5">
      <t>リョウホウシ</t>
    </rPh>
    <phoneticPr fontId="22"/>
  </si>
  <si>
    <t>実績</t>
  </si>
  <si>
    <t>看護士</t>
    <rPh sb="0" eb="2">
      <t>カンゴ</t>
    </rPh>
    <rPh sb="2" eb="3">
      <t>シ</t>
    </rPh>
    <phoneticPr fontId="3"/>
  </si>
  <si>
    <t>訪問支援員</t>
    <rPh sb="0" eb="2">
      <t>ホウモン</t>
    </rPh>
    <rPh sb="2" eb="4">
      <t>シエン</t>
    </rPh>
    <rPh sb="4" eb="5">
      <t>イン</t>
    </rPh>
    <phoneticPr fontId="3"/>
  </si>
  <si>
    <t>訪問支援員</t>
    <rPh sb="0" eb="5">
      <t>ホウモンシエンイン</t>
    </rPh>
    <phoneticPr fontId="22"/>
  </si>
  <si>
    <t>児童指導員</t>
    <rPh sb="0" eb="5">
      <t>ジドウシドウイン</t>
    </rPh>
    <phoneticPr fontId="22"/>
  </si>
  <si>
    <t>常勤・専従</t>
  </si>
  <si>
    <t>常勤・専従</t>
    <rPh sb="0" eb="2">
      <t>ジョウキン</t>
    </rPh>
    <rPh sb="3" eb="5">
      <t>センジュウ</t>
    </rPh>
    <phoneticPr fontId="1"/>
  </si>
  <si>
    <t>常勤・兼務</t>
  </si>
  <si>
    <t>常勤・兼務</t>
    <rPh sb="0" eb="2">
      <t>ジョウキン</t>
    </rPh>
    <rPh sb="3" eb="5">
      <t>ケンム</t>
    </rPh>
    <phoneticPr fontId="1"/>
  </si>
  <si>
    <t>非常勤・専従</t>
  </si>
  <si>
    <t>非常勤・専従</t>
    <rPh sb="0" eb="3">
      <t>ヒジョウキン</t>
    </rPh>
    <rPh sb="4" eb="6">
      <t>センジュウ</t>
    </rPh>
    <phoneticPr fontId="1"/>
  </si>
  <si>
    <t>非常勤・兼務</t>
    <rPh sb="0" eb="3">
      <t>ヒジョウキン</t>
    </rPh>
    <rPh sb="4" eb="6">
      <t>ケンム</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</si>
</sst>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6" formatCode="&quot;¥&quot;#,##0;[Red]&quot;¥&quot;\-#,##0"/>
    <numFmt numFmtId="176" formatCode="0.0_ "/>
    <numFmt numFmtId="177" formatCode="[$-409]d;@"/>
    <numFmt numFmtId="178" formatCode="aaa"/>
  </numFmts>
  <fonts count="26" x14ac:knownFonts="1">
    <font>
      <sz val="11"/>
      <color theme="1"/>
      <name val="游ゴシック"/>
      <family val="3"/>
      <charset val="128"/>
      <scheme val="minor"/>
    </font>
    <font>
      <sz val="10"/>
      <color indexed="8"/>
      <name val="ＭＳ ゴシック"/>
      <family val="3"/>
      <charset val="128"/>
    </font>
    <font>
      <sz val="10"/>
      <name val="ＭＳ ゴシック"/>
      <family val="3"/>
      <charset val="128"/>
    </font>
    <font>
      <sz val="6"/>
      <name val="游ゴシック"/>
      <family val="3"/>
      <charset val="128"/>
    </font>
    <font>
      <sz val="6"/>
      <name val="ＭＳ ゴシック"/>
      <family val="3"/>
      <charset val="128"/>
    </font>
    <font>
      <sz val="9"/>
      <name val="ＭＳ ゴシック"/>
      <family val="3"/>
      <charset val="128"/>
    </font>
    <font>
      <sz val="11"/>
      <name val="ＭＳ Ｐゴシック"/>
      <family val="3"/>
      <charset val="128"/>
    </font>
    <font>
      <sz val="6"/>
      <name val="ＭＳ Ｐゴシック"/>
      <family val="3"/>
      <charset val="128"/>
    </font>
    <font>
      <sz val="12"/>
      <name val="ＭＳ ゴシック"/>
      <family val="3"/>
      <charset val="128"/>
    </font>
    <font>
      <sz val="11"/>
      <name val="ＭＳ ゴシック"/>
      <family val="3"/>
      <charset val="128"/>
    </font>
    <font>
      <sz val="8"/>
      <name val="ＭＳ ゴシック"/>
      <family val="3"/>
      <charset val="128"/>
    </font>
    <font>
      <u/>
      <sz val="9"/>
      <name val="ＭＳ ゴシック"/>
      <family val="3"/>
      <charset val="128"/>
    </font>
    <font>
      <b/>
      <u/>
      <sz val="9"/>
      <name val="ＭＳ ゴシック"/>
      <family val="3"/>
      <charset val="128"/>
    </font>
    <font>
      <b/>
      <sz val="9"/>
      <name val="ＭＳ ゴシック"/>
      <family val="3"/>
      <charset val="128"/>
    </font>
    <font>
      <b/>
      <sz val="11"/>
      <name val="ＭＳ ゴシック"/>
      <family val="3"/>
      <charset val="128"/>
    </font>
    <font>
      <sz val="10"/>
      <color theme="1"/>
      <name val="ＭＳ ゴシック"/>
      <family val="3"/>
      <charset val="128"/>
    </font>
    <font>
      <sz val="11"/>
      <color theme="1"/>
      <name val="ＭＳ ゴシック"/>
      <family val="3"/>
      <charset val="128"/>
    </font>
    <font>
      <sz val="10"/>
      <color theme="0"/>
      <name val="ＭＳ ゴシック"/>
      <family val="3"/>
      <charset val="128"/>
    </font>
    <font>
      <sz val="10"/>
      <color theme="1"/>
      <name val="游ゴシック"/>
      <family val="3"/>
      <charset val="128"/>
      <scheme val="minor"/>
    </font>
    <font>
      <sz val="9"/>
      <color theme="0"/>
      <name val="ＭＳ ゴシック"/>
      <family val="3"/>
      <charset val="128"/>
    </font>
    <font>
      <sz val="11"/>
      <name val="游ゴシック"/>
      <family val="3"/>
      <charset val="128"/>
      <scheme val="minor"/>
    </font>
    <font>
      <sz val="9"/>
      <color rgb="FFFF0000"/>
      <name val="ＭＳ ゴシック"/>
      <family val="3"/>
      <charset val="128"/>
    </font>
    <font>
      <sz val="6"/>
      <name val="游ゴシック"/>
      <family val="3"/>
      <charset val="128"/>
      <scheme val="minor"/>
    </font>
    <font>
      <b/>
      <sz val="12"/>
      <name val="ＭＳ ゴシック"/>
      <family val="3"/>
      <charset val="128"/>
    </font>
    <font>
      <b/>
      <sz val="11"/>
      <name val="游ゴシック"/>
      <family val="3"/>
      <charset val="128"/>
      <scheme val="minor"/>
    </font>
    <font>
      <b/>
      <sz val="12"/>
      <color rgb="FFFF0000"/>
      <name val="ＭＳ ゴシック"/>
      <family val="3"/>
      <charset val="128"/>
    </font>
  </fonts>
  <fills count="9">
    <fill>
      <patternFill patternType="none"/>
    </fill>
    <fill>
      <patternFill patternType="gray125"/>
    </fill>
    <fill>
      <patternFill patternType="solid">
        <fgColor theme="7" tint="0.79998168889431442"/>
        <bgColor indexed="64"/>
      </patternFill>
    </fill>
    <fill>
      <patternFill patternType="solid">
        <fgColor theme="1"/>
        <bgColor indexed="64"/>
      </patternFill>
    </fill>
    <fill>
      <patternFill patternType="solid">
        <fgColor rgb="FFFFFF00"/>
        <bgColor indexed="64"/>
      </patternFill>
    </fill>
    <fill>
      <patternFill patternType="solid">
        <fgColor theme="9" tint="0.39997558519241921"/>
        <bgColor indexed="64"/>
      </patternFill>
    </fill>
    <fill>
      <patternFill patternType="solid">
        <fgColor rgb="FFFF0000"/>
        <bgColor indexed="64"/>
      </patternFill>
    </fill>
    <fill>
      <patternFill patternType="solid">
        <fgColor theme="0"/>
        <bgColor indexed="64"/>
      </patternFill>
    </fill>
    <fill>
      <patternFill patternType="solid">
        <fgColor rgb="FFFFF2CC"/>
        <bgColor indexed="64"/>
      </patternFill>
    </fill>
  </fills>
  <borders count="40">
    <border>
      <left/>
      <right/>
      <top/>
      <bottom/>
      <diagonal/>
    </border>
    <border>
      <left style="thin">
        <color indexed="64"/>
      </left>
      <right/>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thin">
        <color indexed="64"/>
      </left>
      <right/>
      <top/>
      <bottom/>
      <diagonal/>
    </border>
    <border>
      <left/>
      <right style="medium">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s>
  <cellStyleXfs count="8">
    <xf numFmtId="0" fontId="0" fillId="0" borderId="0">
      <alignment vertical="center"/>
    </xf>
    <xf numFmtId="0" fontId="6" fillId="0" borderId="0"/>
    <xf numFmtId="6" fontId="6" fillId="0" borderId="0" applyFont="0" applyFill="0" applyBorder="0" applyAlignment="0" applyProtection="0"/>
    <xf numFmtId="0" fontId="15" fillId="0" borderId="0">
      <alignment vertical="center"/>
    </xf>
    <xf numFmtId="0" fontId="6" fillId="0" borderId="0"/>
    <xf numFmtId="0" fontId="6" fillId="0" borderId="0"/>
    <xf numFmtId="0" fontId="16" fillId="0" borderId="0">
      <alignment vertical="center"/>
    </xf>
    <xf numFmtId="0" fontId="6" fillId="0" borderId="0">
      <alignment vertical="center"/>
    </xf>
  </cellStyleXfs>
  <cellXfs count="204">
    <xf numFmtId="0" fontId="0" fillId="0" borderId="0" xfId="0">
      <alignment vertical="center"/>
    </xf>
    <xf numFmtId="0" fontId="8" fillId="0" borderId="0" xfId="7" applyFont="1">
      <alignment vertical="center"/>
    </xf>
    <xf numFmtId="0" fontId="5" fillId="0" borderId="0" xfId="7" applyFont="1">
      <alignment vertical="center"/>
    </xf>
    <xf numFmtId="0" fontId="8" fillId="0" borderId="0" xfId="7" applyFont="1" applyAlignment="1">
      <alignment vertical="center" textRotation="255" shrinkToFit="1"/>
    </xf>
    <xf numFmtId="0" fontId="2" fillId="0" borderId="0" xfId="7" applyFont="1" applyAlignment="1">
      <alignment vertical="center"/>
    </xf>
    <xf numFmtId="0" fontId="2" fillId="0" borderId="0" xfId="7" applyFont="1" applyBorder="1" applyAlignment="1">
      <alignment horizontal="center" vertical="center"/>
    </xf>
    <xf numFmtId="0" fontId="2" fillId="0" borderId="0" xfId="7" applyFont="1" applyBorder="1" applyAlignment="1">
      <alignment vertical="center"/>
    </xf>
    <xf numFmtId="0" fontId="2" fillId="0" borderId="0" xfId="7" applyFont="1" applyAlignment="1">
      <alignment horizontal="center" vertical="center"/>
    </xf>
    <xf numFmtId="177" fontId="5" fillId="0" borderId="5" xfId="7" applyNumberFormat="1" applyFont="1" applyBorder="1" applyAlignment="1">
      <alignment vertical="center"/>
    </xf>
    <xf numFmtId="178" fontId="5" fillId="0" borderId="5" xfId="7" applyNumberFormat="1" applyFont="1" applyBorder="1" applyAlignment="1">
      <alignment vertical="center"/>
    </xf>
    <xf numFmtId="0" fontId="5" fillId="0" borderId="0" xfId="7" applyFont="1" applyFill="1" applyBorder="1" applyAlignment="1">
      <alignment horizontal="center" vertical="center"/>
    </xf>
    <xf numFmtId="0" fontId="5" fillId="0" borderId="0" xfId="7" applyFont="1" applyFill="1" applyBorder="1" applyAlignment="1">
      <alignment vertical="center"/>
    </xf>
    <xf numFmtId="0" fontId="2" fillId="0" borderId="0" xfId="7" applyFont="1" applyFill="1" applyAlignment="1">
      <alignment vertical="center"/>
    </xf>
    <xf numFmtId="0" fontId="8" fillId="0" borderId="0" xfId="7" applyFont="1" applyFill="1">
      <alignment vertical="center"/>
    </xf>
    <xf numFmtId="0" fontId="2" fillId="0" borderId="0" xfId="7" applyFont="1" applyBorder="1" applyAlignment="1">
      <alignment horizontal="left" vertical="center"/>
    </xf>
    <xf numFmtId="0" fontId="5" fillId="0" borderId="4" xfId="7" applyFont="1" applyBorder="1" applyAlignment="1">
      <alignment horizontal="right" vertical="center"/>
    </xf>
    <xf numFmtId="176" fontId="5" fillId="0" borderId="5" xfId="7" applyNumberFormat="1" applyFont="1" applyBorder="1" applyAlignment="1">
      <alignment horizontal="right" vertical="center"/>
    </xf>
    <xf numFmtId="0" fontId="5" fillId="0" borderId="5" xfId="7" applyFont="1" applyBorder="1" applyAlignment="1">
      <alignment horizontal="right" vertical="center"/>
    </xf>
    <xf numFmtId="0" fontId="2" fillId="0" borderId="0" xfId="7" applyFont="1" applyAlignment="1">
      <alignment horizontal="left" vertical="center"/>
    </xf>
    <xf numFmtId="0" fontId="5" fillId="0" borderId="5" xfId="7" applyFont="1" applyBorder="1" applyAlignment="1">
      <alignment horizontal="center" vertical="center"/>
    </xf>
    <xf numFmtId="0" fontId="5" fillId="0" borderId="0" xfId="7" applyFont="1" applyBorder="1" applyAlignment="1">
      <alignment horizontal="center" vertical="center"/>
    </xf>
    <xf numFmtId="0" fontId="17" fillId="0" borderId="0" xfId="7" applyFont="1" applyBorder="1" applyAlignment="1">
      <alignment horizontal="center" vertical="center"/>
    </xf>
    <xf numFmtId="0" fontId="17" fillId="0" borderId="0" xfId="3" applyFont="1" applyBorder="1" applyAlignment="1">
      <alignment horizontal="center" vertical="center"/>
    </xf>
    <xf numFmtId="0" fontId="17" fillId="0" borderId="0" xfId="7" applyFont="1" applyBorder="1" applyAlignment="1">
      <alignment vertical="center"/>
    </xf>
    <xf numFmtId="0" fontId="9" fillId="0" borderId="0" xfId="7" applyFont="1" applyAlignment="1">
      <alignment horizontal="left" vertical="center"/>
    </xf>
    <xf numFmtId="0" fontId="2" fillId="0" borderId="0" xfId="7" applyFont="1" applyAlignment="1">
      <alignment horizontal="right" vertical="center"/>
    </xf>
    <xf numFmtId="0" fontId="5" fillId="0" borderId="5" xfId="7" applyFont="1" applyBorder="1" applyAlignment="1">
      <alignment horizontal="center" vertical="center" wrapText="1"/>
    </xf>
    <xf numFmtId="0" fontId="16" fillId="0" borderId="0" xfId="0" applyFont="1">
      <alignment vertical="center"/>
    </xf>
    <xf numFmtId="0" fontId="5" fillId="0" borderId="0" xfId="7" applyFont="1" applyAlignment="1">
      <alignment horizontal="left" vertical="center"/>
    </xf>
    <xf numFmtId="0" fontId="5" fillId="0" borderId="0" xfId="7" applyFont="1" applyAlignment="1">
      <alignment vertical="center"/>
    </xf>
    <xf numFmtId="0" fontId="2" fillId="0" borderId="0" xfId="7" applyFont="1">
      <alignment vertical="center"/>
    </xf>
    <xf numFmtId="0" fontId="18" fillId="0" borderId="0" xfId="0" applyFont="1">
      <alignment vertical="center"/>
    </xf>
    <xf numFmtId="0" fontId="15" fillId="0" borderId="0" xfId="0" applyFont="1">
      <alignment vertical="center"/>
    </xf>
    <xf numFmtId="0" fontId="15" fillId="0" borderId="0" xfId="0" applyFont="1" applyAlignment="1">
      <alignment horizontal="right" vertical="center"/>
    </xf>
    <xf numFmtId="0" fontId="19" fillId="0" borderId="0" xfId="7" applyFont="1" applyBorder="1" applyAlignment="1">
      <alignment horizontal="center" vertical="center"/>
    </xf>
    <xf numFmtId="0" fontId="19" fillId="0" borderId="0" xfId="3" applyFont="1" applyBorder="1" applyAlignment="1">
      <alignment horizontal="center" vertical="center"/>
    </xf>
    <xf numFmtId="0" fontId="19" fillId="0" borderId="0" xfId="7" applyFont="1" applyAlignment="1">
      <alignment vertical="center"/>
    </xf>
    <xf numFmtId="0" fontId="5" fillId="0" borderId="0" xfId="7" applyFont="1" applyAlignment="1">
      <alignment vertical="center" textRotation="255" shrinkToFit="1"/>
    </xf>
    <xf numFmtId="0" fontId="14" fillId="0" borderId="0" xfId="7" applyFont="1" applyAlignment="1">
      <alignment horizontal="left" vertical="center"/>
    </xf>
    <xf numFmtId="0" fontId="2" fillId="0" borderId="0" xfId="7" applyFont="1" applyFill="1" applyBorder="1" applyAlignment="1">
      <alignment horizontal="center" vertical="center"/>
    </xf>
    <xf numFmtId="0" fontId="5" fillId="0" borderId="5" xfId="7" applyFont="1" applyBorder="1" applyAlignment="1">
      <alignment vertical="center" textRotation="255" shrinkToFit="1"/>
    </xf>
    <xf numFmtId="0" fontId="2" fillId="0" borderId="0" xfId="3" applyFont="1" applyBorder="1" applyAlignment="1">
      <alignment horizontal="center" vertical="center"/>
    </xf>
    <xf numFmtId="0" fontId="5" fillId="0" borderId="5" xfId="3" applyFont="1" applyBorder="1" applyAlignment="1">
      <alignment horizontal="center" vertical="center"/>
    </xf>
    <xf numFmtId="0" fontId="5" fillId="0" borderId="10" xfId="3" applyFont="1" applyBorder="1" applyAlignment="1">
      <alignment horizontal="center" vertical="center"/>
    </xf>
    <xf numFmtId="0" fontId="5" fillId="2" borderId="5" xfId="7" applyFont="1" applyFill="1" applyBorder="1" applyAlignment="1">
      <alignment vertical="center"/>
    </xf>
    <xf numFmtId="0" fontId="5" fillId="2" borderId="10" xfId="7" applyFont="1" applyFill="1" applyBorder="1" applyAlignment="1">
      <alignment vertical="center"/>
    </xf>
    <xf numFmtId="0" fontId="5" fillId="0" borderId="0" xfId="7" applyFont="1" applyFill="1" applyBorder="1" applyAlignment="1">
      <alignment horizontal="left" vertical="center"/>
    </xf>
    <xf numFmtId="0" fontId="5" fillId="0" borderId="0" xfId="7" applyFont="1" applyFill="1" applyBorder="1">
      <alignment vertical="center"/>
    </xf>
    <xf numFmtId="0" fontId="10" fillId="0" borderId="0" xfId="7" applyFont="1" applyFill="1" applyBorder="1" applyAlignment="1">
      <alignment vertical="center"/>
    </xf>
    <xf numFmtId="0" fontId="20" fillId="0" borderId="0" xfId="0" applyFont="1">
      <alignment vertical="center"/>
    </xf>
    <xf numFmtId="0" fontId="5" fillId="0" borderId="0" xfId="7" applyFont="1" applyFill="1" applyAlignment="1">
      <alignment horizontal="left" vertical="center"/>
    </xf>
    <xf numFmtId="0" fontId="2" fillId="0" borderId="0" xfId="0" applyFont="1">
      <alignment vertical="center"/>
    </xf>
    <xf numFmtId="0" fontId="2" fillId="0" borderId="0" xfId="0" applyFont="1" applyFill="1" applyAlignment="1">
      <alignment horizontal="right" vertical="center"/>
    </xf>
    <xf numFmtId="0" fontId="5" fillId="0" borderId="5" xfId="7" applyFont="1" applyBorder="1" applyAlignment="1">
      <alignment horizontal="center" vertical="center"/>
    </xf>
    <xf numFmtId="0" fontId="5" fillId="0" borderId="5" xfId="7" applyFont="1" applyBorder="1" applyAlignment="1">
      <alignment horizontal="center" vertical="center" wrapText="1"/>
    </xf>
    <xf numFmtId="0" fontId="5" fillId="0" borderId="10" xfId="3" applyFont="1" applyBorder="1" applyAlignment="1">
      <alignment horizontal="center" vertical="center"/>
    </xf>
    <xf numFmtId="0" fontId="5" fillId="0" borderId="5" xfId="3" applyFont="1" applyBorder="1" applyAlignment="1">
      <alignment horizontal="center" vertical="center"/>
    </xf>
    <xf numFmtId="0" fontId="5" fillId="0" borderId="0" xfId="7" applyFont="1" applyFill="1" applyBorder="1" applyAlignment="1">
      <alignment horizontal="center" vertical="center"/>
    </xf>
    <xf numFmtId="0" fontId="5" fillId="0" borderId="12" xfId="7" applyFont="1" applyFill="1" applyBorder="1" applyAlignment="1">
      <alignment horizontal="right" vertical="center"/>
    </xf>
    <xf numFmtId="0" fontId="2" fillId="3" borderId="5" xfId="7" applyFont="1" applyFill="1" applyBorder="1" applyAlignment="1">
      <alignment vertical="center"/>
    </xf>
    <xf numFmtId="0" fontId="5" fillId="3" borderId="5" xfId="7" applyFont="1" applyFill="1" applyBorder="1" applyAlignment="1">
      <alignment horizontal="left" vertical="center"/>
    </xf>
    <xf numFmtId="0" fontId="5" fillId="3" borderId="10" xfId="7" applyFont="1" applyFill="1" applyBorder="1" applyAlignment="1">
      <alignment horizontal="center" vertical="center"/>
    </xf>
    <xf numFmtId="0" fontId="5" fillId="3" borderId="5" xfId="7" applyFont="1" applyFill="1" applyBorder="1" applyAlignment="1">
      <alignment vertical="center"/>
    </xf>
    <xf numFmtId="0" fontId="5" fillId="3" borderId="10" xfId="7" applyFont="1" applyFill="1" applyBorder="1" applyAlignment="1">
      <alignment vertical="center"/>
    </xf>
    <xf numFmtId="0" fontId="5" fillId="3" borderId="5" xfId="7" applyFont="1" applyFill="1" applyBorder="1" applyAlignment="1">
      <alignment horizontal="right" vertical="center"/>
    </xf>
    <xf numFmtId="0" fontId="5" fillId="3" borderId="4" xfId="7" applyFont="1" applyFill="1" applyBorder="1" applyAlignment="1">
      <alignment horizontal="right" vertical="center"/>
    </xf>
    <xf numFmtId="176" fontId="5" fillId="3" borderId="5" xfId="7" applyNumberFormat="1" applyFont="1" applyFill="1" applyBorder="1" applyAlignment="1">
      <alignment horizontal="right" vertical="center"/>
    </xf>
    <xf numFmtId="177" fontId="5" fillId="0" borderId="18" xfId="7" applyNumberFormat="1" applyFont="1" applyBorder="1" applyAlignment="1">
      <alignment vertical="center"/>
    </xf>
    <xf numFmtId="177" fontId="5" fillId="0" borderId="16" xfId="7" applyNumberFormat="1" applyFont="1" applyBorder="1" applyAlignment="1">
      <alignment vertical="center"/>
    </xf>
    <xf numFmtId="178" fontId="5" fillId="0" borderId="18" xfId="7" applyNumberFormat="1" applyFont="1" applyBorder="1" applyAlignment="1">
      <alignment vertical="center"/>
    </xf>
    <xf numFmtId="178" fontId="5" fillId="0" borderId="16" xfId="7" applyNumberFormat="1" applyFont="1" applyBorder="1" applyAlignment="1">
      <alignment vertical="center"/>
    </xf>
    <xf numFmtId="0" fontId="5" fillId="3" borderId="18" xfId="7" applyFont="1" applyFill="1" applyBorder="1" applyAlignment="1">
      <alignment horizontal="right" vertical="center"/>
    </xf>
    <xf numFmtId="0" fontId="5" fillId="3" borderId="16" xfId="7" applyFont="1" applyFill="1" applyBorder="1" applyAlignment="1">
      <alignment horizontal="right" vertical="center"/>
    </xf>
    <xf numFmtId="0" fontId="5" fillId="0" borderId="18" xfId="7" applyFont="1" applyBorder="1" applyAlignment="1">
      <alignment horizontal="right" vertical="center"/>
    </xf>
    <xf numFmtId="0" fontId="5" fillId="0" borderId="16" xfId="7" applyFont="1" applyBorder="1" applyAlignment="1">
      <alignment horizontal="right" vertical="center"/>
    </xf>
    <xf numFmtId="0" fontId="5" fillId="0" borderId="17" xfId="7" applyFont="1" applyFill="1" applyBorder="1" applyAlignment="1">
      <alignment horizontal="right" vertical="center"/>
    </xf>
    <xf numFmtId="0" fontId="5" fillId="0" borderId="3" xfId="7" applyFont="1" applyFill="1" applyBorder="1" applyAlignment="1">
      <alignment horizontal="right" vertical="center"/>
    </xf>
    <xf numFmtId="0" fontId="5" fillId="0" borderId="29" xfId="7" applyFont="1" applyFill="1" applyBorder="1" applyAlignment="1">
      <alignment horizontal="right" vertical="center"/>
    </xf>
    <xf numFmtId="0" fontId="5" fillId="0" borderId="30" xfId="7" applyFont="1" applyFill="1" applyBorder="1" applyAlignment="1">
      <alignment horizontal="right" vertical="center"/>
    </xf>
    <xf numFmtId="0" fontId="5" fillId="0" borderId="31" xfId="7" applyFont="1" applyFill="1" applyBorder="1" applyAlignment="1">
      <alignment horizontal="right" vertical="center"/>
    </xf>
    <xf numFmtId="0" fontId="2" fillId="0" borderId="16" xfId="7" applyFont="1" applyBorder="1" applyAlignment="1">
      <alignment vertical="center"/>
    </xf>
    <xf numFmtId="0" fontId="2" fillId="3" borderId="16" xfId="7" applyFont="1" applyFill="1" applyBorder="1" applyAlignment="1">
      <alignment vertical="center"/>
    </xf>
    <xf numFmtId="0" fontId="2" fillId="3" borderId="18" xfId="7" applyFont="1" applyFill="1" applyBorder="1" applyAlignment="1">
      <alignment vertical="center"/>
    </xf>
    <xf numFmtId="0" fontId="5" fillId="0" borderId="0" xfId="7" applyFont="1" applyBorder="1" applyAlignment="1">
      <alignment horizontal="center" vertical="center"/>
    </xf>
    <xf numFmtId="0" fontId="5" fillId="0" borderId="5" xfId="7" applyFont="1" applyBorder="1" applyAlignment="1">
      <alignment horizontal="center" vertical="center" wrapText="1"/>
    </xf>
    <xf numFmtId="0" fontId="5" fillId="0" borderId="5" xfId="7" applyFont="1" applyBorder="1" applyAlignment="1">
      <alignment horizontal="center" vertical="center"/>
    </xf>
    <xf numFmtId="0" fontId="5" fillId="0" borderId="10" xfId="3" applyFont="1" applyBorder="1" applyAlignment="1">
      <alignment horizontal="center" vertical="center"/>
    </xf>
    <xf numFmtId="0" fontId="5" fillId="0" borderId="5" xfId="3" applyFont="1" applyBorder="1" applyAlignment="1">
      <alignment horizontal="center" vertical="center"/>
    </xf>
    <xf numFmtId="0" fontId="2" fillId="0" borderId="16" xfId="7" applyFont="1" applyBorder="1" applyAlignment="1">
      <alignment vertical="center"/>
    </xf>
    <xf numFmtId="0" fontId="0" fillId="4" borderId="0" xfId="0" applyFill="1" applyAlignment="1"/>
    <xf numFmtId="0" fontId="0" fillId="4" borderId="0" xfId="0" applyFill="1">
      <alignment vertical="center"/>
    </xf>
    <xf numFmtId="0" fontId="5" fillId="4" borderId="3" xfId="7" applyFont="1" applyFill="1" applyBorder="1" applyAlignment="1">
      <alignment horizontal="right" vertical="center"/>
    </xf>
    <xf numFmtId="0" fontId="5" fillId="4" borderId="12" xfId="7" applyFont="1" applyFill="1" applyBorder="1" applyAlignment="1">
      <alignment horizontal="right" vertical="center"/>
    </xf>
    <xf numFmtId="0" fontId="5" fillId="4" borderId="16" xfId="7" applyFont="1" applyFill="1" applyBorder="1" applyAlignment="1">
      <alignment horizontal="right" vertical="center"/>
    </xf>
    <xf numFmtId="0" fontId="5" fillId="4" borderId="5" xfId="7" applyFont="1" applyFill="1" applyBorder="1" applyAlignment="1">
      <alignment horizontal="right" vertical="center"/>
    </xf>
    <xf numFmtId="0" fontId="5" fillId="4" borderId="18" xfId="7" applyFont="1" applyFill="1" applyBorder="1" applyAlignment="1">
      <alignment horizontal="right" vertical="center"/>
    </xf>
    <xf numFmtId="0" fontId="5" fillId="5" borderId="5" xfId="7" applyFont="1" applyFill="1" applyBorder="1" applyAlignment="1">
      <alignment horizontal="right" vertical="center"/>
    </xf>
    <xf numFmtId="0" fontId="5" fillId="5" borderId="16" xfId="7" applyFont="1" applyFill="1" applyBorder="1" applyAlignment="1">
      <alignment horizontal="right" vertical="center"/>
    </xf>
    <xf numFmtId="0" fontId="5" fillId="5" borderId="18" xfId="7" applyFont="1" applyFill="1" applyBorder="1" applyAlignment="1">
      <alignment horizontal="right" vertical="center"/>
    </xf>
    <xf numFmtId="0" fontId="5" fillId="6" borderId="5" xfId="7" applyFont="1" applyFill="1" applyBorder="1" applyAlignment="1">
      <alignment horizontal="right" vertical="center"/>
    </xf>
    <xf numFmtId="0" fontId="5" fillId="6" borderId="18" xfId="7" applyFont="1" applyFill="1" applyBorder="1" applyAlignment="1">
      <alignment horizontal="right" vertical="center"/>
    </xf>
    <xf numFmtId="0" fontId="5" fillId="0" borderId="5" xfId="7" applyFont="1" applyBorder="1" applyAlignment="1">
      <alignment horizontal="center" vertical="center"/>
    </xf>
    <xf numFmtId="0" fontId="5" fillId="0" borderId="10" xfId="3" applyFont="1" applyBorder="1" applyAlignment="1">
      <alignment horizontal="center" vertical="center"/>
    </xf>
    <xf numFmtId="0" fontId="5" fillId="0" borderId="5" xfId="3" applyFont="1" applyBorder="1" applyAlignment="1">
      <alignment horizontal="center" vertical="center"/>
    </xf>
    <xf numFmtId="0" fontId="5" fillId="0" borderId="5" xfId="7" applyFont="1" applyBorder="1" applyAlignment="1">
      <alignment horizontal="center" vertical="center" wrapText="1"/>
    </xf>
    <xf numFmtId="0" fontId="2" fillId="0" borderId="16" xfId="7" applyFont="1" applyBorder="1" applyAlignment="1">
      <alignment vertical="center"/>
    </xf>
    <xf numFmtId="0" fontId="2" fillId="0" borderId="2" xfId="7" applyFont="1" applyBorder="1" applyAlignment="1">
      <alignment horizontal="center" vertical="center"/>
    </xf>
    <xf numFmtId="0" fontId="2" fillId="2" borderId="5" xfId="7" applyFont="1" applyFill="1" applyBorder="1" applyAlignment="1">
      <alignment horizontal="center" vertical="center"/>
    </xf>
    <xf numFmtId="0" fontId="2" fillId="0" borderId="27" xfId="7" applyFont="1" applyBorder="1" applyAlignment="1">
      <alignment vertical="center"/>
    </xf>
    <xf numFmtId="0" fontId="2" fillId="0" borderId="16" xfId="7" applyFont="1" applyBorder="1" applyAlignment="1">
      <alignment vertical="center"/>
    </xf>
    <xf numFmtId="0" fontId="5" fillId="0" borderId="23" xfId="7" applyFont="1" applyBorder="1" applyAlignment="1">
      <alignment horizontal="center" vertical="center"/>
    </xf>
    <xf numFmtId="0" fontId="5" fillId="0" borderId="5" xfId="7" applyFont="1" applyBorder="1" applyAlignment="1">
      <alignment horizontal="center" vertical="center"/>
    </xf>
    <xf numFmtId="0" fontId="5" fillId="0" borderId="24" xfId="7" applyFont="1" applyBorder="1" applyAlignment="1">
      <alignment horizontal="center" vertical="center" wrapText="1"/>
    </xf>
    <xf numFmtId="0" fontId="5" fillId="0" borderId="7" xfId="7" applyFont="1" applyBorder="1" applyAlignment="1">
      <alignment horizontal="center" vertical="center" wrapText="1"/>
    </xf>
    <xf numFmtId="0" fontId="5" fillId="0" borderId="1" xfId="7" applyFont="1" applyBorder="1" applyAlignment="1">
      <alignment horizontal="center" vertical="center" wrapText="1"/>
    </xf>
    <xf numFmtId="0" fontId="5" fillId="0" borderId="32" xfId="7" applyFont="1" applyBorder="1" applyAlignment="1">
      <alignment horizontal="center" vertical="center"/>
    </xf>
    <xf numFmtId="0" fontId="5" fillId="0" borderId="10" xfId="7" applyFont="1" applyBorder="1" applyAlignment="1">
      <alignment horizontal="center" vertical="center"/>
    </xf>
    <xf numFmtId="49" fontId="5" fillId="0" borderId="19" xfId="7" applyNumberFormat="1" applyFont="1" applyBorder="1" applyAlignment="1">
      <alignment horizontal="center" vertical="center"/>
    </xf>
    <xf numFmtId="49" fontId="5" fillId="0" borderId="20" xfId="7" applyNumberFormat="1" applyFont="1" applyBorder="1" applyAlignment="1">
      <alignment horizontal="center" vertical="center"/>
    </xf>
    <xf numFmtId="49" fontId="5" fillId="0" borderId="21" xfId="7" applyNumberFormat="1" applyFont="1" applyBorder="1" applyAlignment="1">
      <alignment horizontal="center" vertical="center"/>
    </xf>
    <xf numFmtId="0" fontId="0" fillId="4" borderId="0" xfId="0" applyFill="1" applyAlignment="1">
      <alignment horizontal="center" vertical="center"/>
    </xf>
    <xf numFmtId="0" fontId="0" fillId="4" borderId="0" xfId="0" applyFill="1" applyAlignment="1">
      <alignment horizontal="center" vertical="center" wrapText="1"/>
    </xf>
    <xf numFmtId="0" fontId="5" fillId="0" borderId="22" xfId="7" applyFont="1" applyBorder="1" applyAlignment="1">
      <alignment horizontal="center" vertical="center" wrapText="1"/>
    </xf>
    <xf numFmtId="0" fontId="5" fillId="0" borderId="4" xfId="7" applyFont="1" applyBorder="1" applyAlignment="1">
      <alignment horizontal="center" vertical="center" wrapText="1"/>
    </xf>
    <xf numFmtId="0" fontId="5" fillId="0" borderId="23" xfId="7" applyFont="1" applyBorder="1" applyAlignment="1">
      <alignment horizontal="center" vertical="center" wrapText="1"/>
    </xf>
    <xf numFmtId="0" fontId="5" fillId="0" borderId="5" xfId="7" applyFont="1" applyBorder="1" applyAlignment="1">
      <alignment horizontal="center" vertical="center" wrapText="1"/>
    </xf>
    <xf numFmtId="0" fontId="2" fillId="0" borderId="23" xfId="7" applyFont="1" applyBorder="1" applyAlignment="1">
      <alignment horizontal="center" vertical="center" wrapText="1"/>
    </xf>
    <xf numFmtId="0" fontId="2" fillId="0" borderId="28" xfId="7" applyFont="1" applyBorder="1" applyAlignment="1">
      <alignment horizontal="center" vertical="center" wrapText="1"/>
    </xf>
    <xf numFmtId="0" fontId="2" fillId="0" borderId="5" xfId="7" applyFont="1" applyBorder="1" applyAlignment="1">
      <alignment horizontal="center" vertical="center" wrapText="1"/>
    </xf>
    <xf numFmtId="0" fontId="2" fillId="0" borderId="18" xfId="7" applyFont="1" applyBorder="1" applyAlignment="1">
      <alignment horizontal="center" vertical="center" wrapText="1"/>
    </xf>
    <xf numFmtId="0" fontId="2" fillId="2" borderId="5" xfId="7" applyFont="1" applyFill="1" applyBorder="1" applyAlignment="1">
      <alignment vertical="center"/>
    </xf>
    <xf numFmtId="0" fontId="2" fillId="2" borderId="18" xfId="7" applyFont="1" applyFill="1" applyBorder="1" applyAlignment="1">
      <alignment vertical="center"/>
    </xf>
    <xf numFmtId="0" fontId="5" fillId="0" borderId="27" xfId="7" applyFont="1" applyBorder="1" applyAlignment="1">
      <alignment horizontal="center" vertical="center"/>
    </xf>
    <xf numFmtId="0" fontId="5" fillId="0" borderId="28" xfId="7" applyFont="1" applyBorder="1" applyAlignment="1">
      <alignment horizontal="center" vertical="center"/>
    </xf>
    <xf numFmtId="0" fontId="5" fillId="0" borderId="13" xfId="7" applyFont="1" applyBorder="1" applyAlignment="1">
      <alignment horizontal="center" vertical="center"/>
    </xf>
    <xf numFmtId="0" fontId="5" fillId="0" borderId="9" xfId="7" applyFont="1" applyBorder="1" applyAlignment="1">
      <alignment horizontal="center" vertical="center"/>
    </xf>
    <xf numFmtId="0" fontId="5" fillId="0" borderId="11" xfId="7" applyFont="1" applyBorder="1" applyAlignment="1">
      <alignment horizontal="center" vertical="center"/>
    </xf>
    <xf numFmtId="0" fontId="21" fillId="0" borderId="6" xfId="7" applyFont="1" applyBorder="1" applyAlignment="1">
      <alignment horizontal="center" vertical="center" wrapText="1"/>
    </xf>
    <xf numFmtId="0" fontId="21" fillId="0" borderId="0" xfId="7" applyFont="1" applyBorder="1" applyAlignment="1">
      <alignment horizontal="center" vertical="center"/>
    </xf>
    <xf numFmtId="0" fontId="21" fillId="0" borderId="8" xfId="7" applyFont="1" applyBorder="1" applyAlignment="1">
      <alignment horizontal="center" vertical="center"/>
    </xf>
    <xf numFmtId="0" fontId="21" fillId="0" borderId="35" xfId="7" applyFont="1" applyBorder="1" applyAlignment="1">
      <alignment horizontal="center" vertical="center"/>
    </xf>
    <xf numFmtId="0" fontId="21" fillId="0" borderId="14" xfId="7" applyFont="1" applyBorder="1" applyAlignment="1">
      <alignment horizontal="center" vertical="center"/>
    </xf>
    <xf numFmtId="0" fontId="21" fillId="0" borderId="15" xfId="7" applyFont="1" applyBorder="1" applyAlignment="1">
      <alignment horizontal="center" vertical="center"/>
    </xf>
    <xf numFmtId="0" fontId="5" fillId="0" borderId="33" xfId="7" applyFont="1" applyBorder="1" applyAlignment="1">
      <alignment horizontal="center" vertical="center"/>
    </xf>
    <xf numFmtId="0" fontId="5" fillId="0" borderId="34" xfId="7" applyFont="1" applyBorder="1" applyAlignment="1">
      <alignment horizontal="center" vertical="center"/>
    </xf>
    <xf numFmtId="0" fontId="5" fillId="0" borderId="10" xfId="3" applyFont="1" applyBorder="1" applyAlignment="1">
      <alignment horizontal="center" vertical="center" wrapText="1"/>
    </xf>
    <xf numFmtId="0" fontId="5" fillId="0" borderId="9" xfId="3" applyFont="1" applyBorder="1" applyAlignment="1">
      <alignment horizontal="center" vertical="center" wrapText="1"/>
    </xf>
    <xf numFmtId="0" fontId="5" fillId="0" borderId="5" xfId="3" applyFont="1" applyBorder="1" applyAlignment="1">
      <alignment horizontal="center" vertical="center" wrapText="1"/>
    </xf>
    <xf numFmtId="0" fontId="5" fillId="0" borderId="4" xfId="3" applyFont="1" applyBorder="1" applyAlignment="1">
      <alignment horizontal="center" vertical="center" wrapText="1"/>
    </xf>
    <xf numFmtId="0" fontId="5" fillId="0" borderId="5" xfId="3" applyFont="1" applyBorder="1" applyAlignment="1">
      <alignment horizontal="center" vertical="center"/>
    </xf>
    <xf numFmtId="0" fontId="5" fillId="0" borderId="10" xfId="3" applyFont="1" applyBorder="1" applyAlignment="1">
      <alignment horizontal="center" vertical="center"/>
    </xf>
    <xf numFmtId="0" fontId="5" fillId="0" borderId="9" xfId="3" applyFont="1" applyBorder="1" applyAlignment="1">
      <alignment horizontal="center" vertical="center"/>
    </xf>
    <xf numFmtId="0" fontId="5" fillId="0" borderId="4" xfId="3" applyFont="1" applyBorder="1" applyAlignment="1">
      <alignment horizontal="center" vertical="center"/>
    </xf>
    <xf numFmtId="0" fontId="5" fillId="0" borderId="5" xfId="7" applyFont="1" applyBorder="1">
      <alignment vertical="center"/>
    </xf>
    <xf numFmtId="0" fontId="5" fillId="2" borderId="5" xfId="7" applyFont="1" applyFill="1" applyBorder="1" applyAlignment="1">
      <alignment vertical="center" wrapText="1"/>
    </xf>
    <xf numFmtId="0" fontId="20" fillId="2" borderId="6" xfId="0" applyFont="1" applyFill="1" applyBorder="1">
      <alignment vertical="center"/>
    </xf>
    <xf numFmtId="0" fontId="8" fillId="7" borderId="37" xfId="7" applyFont="1" applyFill="1" applyBorder="1">
      <alignment vertical="center"/>
    </xf>
    <xf numFmtId="0" fontId="8" fillId="7" borderId="38" xfId="7" applyFont="1" applyFill="1" applyBorder="1">
      <alignment vertical="center"/>
    </xf>
    <xf numFmtId="0" fontId="20" fillId="7" borderId="6" xfId="0" applyFont="1" applyFill="1" applyBorder="1">
      <alignment vertical="center"/>
    </xf>
    <xf numFmtId="0" fontId="23" fillId="7" borderId="36" xfId="7" applyFont="1" applyFill="1" applyBorder="1">
      <alignment vertical="center"/>
    </xf>
    <xf numFmtId="0" fontId="20" fillId="7" borderId="39" xfId="0" applyFont="1" applyFill="1" applyBorder="1" applyAlignment="1">
      <alignment horizontal="center" vertical="center" wrapText="1"/>
    </xf>
    <xf numFmtId="0" fontId="20" fillId="7" borderId="25" xfId="0" applyFont="1" applyFill="1" applyBorder="1" applyAlignment="1">
      <alignment horizontal="center" vertical="center"/>
    </xf>
    <xf numFmtId="0" fontId="20" fillId="7" borderId="25" xfId="0" applyFont="1" applyFill="1" applyBorder="1" applyAlignment="1">
      <alignment horizontal="center" vertical="center" wrapText="1"/>
    </xf>
    <xf numFmtId="0" fontId="20" fillId="7" borderId="26" xfId="0" applyFont="1" applyFill="1" applyBorder="1" applyAlignment="1">
      <alignment horizontal="center" vertical="center" wrapText="1"/>
    </xf>
    <xf numFmtId="0" fontId="20" fillId="7" borderId="6" xfId="0" applyFont="1" applyFill="1" applyBorder="1" applyAlignment="1">
      <alignment horizontal="center" vertical="center"/>
    </xf>
    <xf numFmtId="0" fontId="20" fillId="7" borderId="0" xfId="0" applyFont="1" applyFill="1" applyBorder="1" applyAlignment="1">
      <alignment horizontal="center" vertical="center"/>
    </xf>
    <xf numFmtId="0" fontId="20" fillId="7" borderId="8" xfId="0" applyFont="1" applyFill="1" applyBorder="1" applyAlignment="1">
      <alignment horizontal="center" vertical="center"/>
    </xf>
    <xf numFmtId="0" fontId="20" fillId="7" borderId="35" xfId="0" applyFont="1" applyFill="1" applyBorder="1" applyAlignment="1">
      <alignment horizontal="center" vertical="center"/>
    </xf>
    <xf numFmtId="0" fontId="20" fillId="7" borderId="14" xfId="0" applyFont="1" applyFill="1" applyBorder="1" applyAlignment="1">
      <alignment horizontal="center" vertical="center"/>
    </xf>
    <xf numFmtId="0" fontId="20" fillId="7" borderId="15" xfId="0" applyFont="1" applyFill="1" applyBorder="1" applyAlignment="1">
      <alignment horizontal="center" vertical="center"/>
    </xf>
    <xf numFmtId="0" fontId="20" fillId="7" borderId="0" xfId="0" applyFont="1" applyFill="1" applyBorder="1">
      <alignment vertical="center"/>
    </xf>
    <xf numFmtId="0" fontId="20" fillId="7" borderId="8" xfId="0" applyFont="1" applyFill="1" applyBorder="1">
      <alignment vertical="center"/>
    </xf>
    <xf numFmtId="0" fontId="24" fillId="7" borderId="6" xfId="0" applyFont="1" applyFill="1" applyBorder="1">
      <alignment vertical="center"/>
    </xf>
    <xf numFmtId="0" fontId="8" fillId="7" borderId="6" xfId="7" applyFont="1" applyFill="1" applyBorder="1">
      <alignment vertical="center"/>
    </xf>
    <xf numFmtId="0" fontId="8" fillId="7" borderId="0" xfId="7" applyFont="1" applyFill="1" applyBorder="1">
      <alignment vertical="center"/>
    </xf>
    <xf numFmtId="0" fontId="8" fillId="7" borderId="8" xfId="7" applyFont="1" applyFill="1" applyBorder="1">
      <alignment vertical="center"/>
    </xf>
    <xf numFmtId="0" fontId="8" fillId="7" borderId="36" xfId="7" applyFont="1" applyFill="1" applyBorder="1" applyAlignment="1">
      <alignment horizontal="right" vertical="center"/>
    </xf>
    <xf numFmtId="0" fontId="8" fillId="7" borderId="37" xfId="7" applyFont="1" applyFill="1" applyBorder="1" applyAlignment="1">
      <alignment horizontal="right" vertical="center"/>
    </xf>
    <xf numFmtId="0" fontId="23" fillId="7" borderId="6" xfId="7" applyFont="1" applyFill="1" applyBorder="1" applyAlignment="1">
      <alignment horizontal="center" vertical="center" wrapText="1"/>
    </xf>
    <xf numFmtId="0" fontId="23" fillId="7" borderId="0" xfId="7" applyFont="1" applyFill="1" applyBorder="1" applyAlignment="1">
      <alignment horizontal="center" vertical="center" wrapText="1"/>
    </xf>
    <xf numFmtId="0" fontId="23" fillId="7" borderId="8" xfId="7" applyFont="1" applyFill="1" applyBorder="1" applyAlignment="1">
      <alignment horizontal="center" vertical="center" wrapText="1"/>
    </xf>
    <xf numFmtId="0" fontId="23" fillId="7" borderId="35" xfId="7" applyFont="1" applyFill="1" applyBorder="1" applyAlignment="1">
      <alignment horizontal="center" vertical="center" wrapText="1"/>
    </xf>
    <xf numFmtId="0" fontId="23" fillId="7" borderId="14" xfId="7" applyFont="1" applyFill="1" applyBorder="1" applyAlignment="1">
      <alignment horizontal="center" vertical="center" wrapText="1"/>
    </xf>
    <xf numFmtId="0" fontId="23" fillId="7" borderId="15" xfId="7" applyFont="1" applyFill="1" applyBorder="1" applyAlignment="1">
      <alignment horizontal="center" vertical="center" wrapText="1"/>
    </xf>
    <xf numFmtId="0" fontId="25" fillId="7" borderId="6" xfId="7" applyFont="1" applyFill="1" applyBorder="1" applyAlignment="1">
      <alignment horizontal="center" vertical="center" wrapText="1"/>
    </xf>
    <xf numFmtId="0" fontId="25" fillId="7" borderId="0" xfId="7" applyFont="1" applyFill="1" applyBorder="1" applyAlignment="1">
      <alignment horizontal="center" vertical="center" wrapText="1"/>
    </xf>
    <xf numFmtId="0" fontId="25" fillId="7" borderId="8" xfId="7" applyFont="1" applyFill="1" applyBorder="1" applyAlignment="1">
      <alignment horizontal="center" vertical="center" wrapText="1"/>
    </xf>
    <xf numFmtId="0" fontId="25" fillId="7" borderId="35" xfId="7" applyFont="1" applyFill="1" applyBorder="1" applyAlignment="1">
      <alignment horizontal="center" vertical="center" wrapText="1"/>
    </xf>
    <xf numFmtId="0" fontId="25" fillId="7" borderId="14" xfId="7" applyFont="1" applyFill="1" applyBorder="1" applyAlignment="1">
      <alignment horizontal="center" vertical="center" wrapText="1"/>
    </xf>
    <xf numFmtId="0" fontId="25" fillId="7" borderId="15" xfId="7" applyFont="1" applyFill="1" applyBorder="1" applyAlignment="1">
      <alignment horizontal="center" vertical="center" wrapText="1"/>
    </xf>
    <xf numFmtId="0" fontId="5" fillId="8" borderId="16" xfId="7" applyFont="1" applyFill="1" applyBorder="1" applyAlignment="1">
      <alignment horizontal="right" vertical="center"/>
    </xf>
    <xf numFmtId="0" fontId="5" fillId="8" borderId="5" xfId="7" applyFont="1" applyFill="1" applyBorder="1" applyAlignment="1">
      <alignment horizontal="right" vertical="center"/>
    </xf>
    <xf numFmtId="0" fontId="5" fillId="8" borderId="18" xfId="7" applyFont="1" applyFill="1" applyBorder="1" applyAlignment="1">
      <alignment horizontal="right" vertical="center"/>
    </xf>
    <xf numFmtId="0" fontId="5" fillId="8" borderId="3" xfId="7" applyFont="1" applyFill="1" applyBorder="1" applyAlignment="1">
      <alignment horizontal="right" vertical="center"/>
    </xf>
    <xf numFmtId="0" fontId="5" fillId="8" borderId="12" xfId="7" applyFont="1" applyFill="1" applyBorder="1" applyAlignment="1">
      <alignment horizontal="right" vertical="center"/>
    </xf>
    <xf numFmtId="0" fontId="5" fillId="8" borderId="17" xfId="7" applyFont="1" applyFill="1" applyBorder="1" applyAlignment="1">
      <alignment horizontal="right" vertical="center"/>
    </xf>
    <xf numFmtId="0" fontId="2" fillId="8" borderId="2" xfId="7" applyFont="1" applyFill="1" applyBorder="1" applyAlignment="1">
      <alignment horizontal="center" vertical="center"/>
    </xf>
    <xf numFmtId="0" fontId="5" fillId="8" borderId="4" xfId="7" applyFont="1" applyFill="1" applyBorder="1" applyAlignment="1">
      <alignment horizontal="right" vertical="center"/>
    </xf>
    <xf numFmtId="0" fontId="15" fillId="8" borderId="5" xfId="0" applyFont="1" applyFill="1" applyBorder="1">
      <alignment vertical="center"/>
    </xf>
    <xf numFmtId="0" fontId="15" fillId="8" borderId="12" xfId="0" applyFont="1" applyFill="1" applyBorder="1">
      <alignment vertical="center"/>
    </xf>
    <xf numFmtId="0" fontId="5" fillId="8" borderId="5" xfId="7" applyFont="1" applyFill="1" applyBorder="1" applyAlignment="1">
      <alignment horizontal="left" vertical="center"/>
    </xf>
    <xf numFmtId="0" fontId="5" fillId="8" borderId="10" xfId="7" applyFont="1" applyFill="1" applyBorder="1" applyAlignment="1">
      <alignment horizontal="center" vertical="center"/>
    </xf>
    <xf numFmtId="0" fontId="2" fillId="8" borderId="5" xfId="7" applyFont="1" applyFill="1" applyBorder="1" applyAlignment="1">
      <alignment horizontal="center" vertical="center" wrapText="1"/>
    </xf>
    <xf numFmtId="0" fontId="2" fillId="8" borderId="5" xfId="7" applyFont="1" applyFill="1" applyBorder="1" applyAlignment="1">
      <alignment horizontal="center" vertical="center"/>
    </xf>
  </cellXfs>
  <cellStyles count="8">
    <cellStyle name="Normal 2" xfId="1"/>
    <cellStyle name="通貨 2" xfId="2"/>
    <cellStyle name="標準" xfId="0" builtinId="0"/>
    <cellStyle name="標準 2" xfId="3"/>
    <cellStyle name="標準 2 2" xfId="4"/>
    <cellStyle name="標準 3" xfId="5"/>
    <cellStyle name="標準 4" xfId="6"/>
    <cellStyle name="標準_③-２加算様式（就労）"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1</xdr:col>
      <xdr:colOff>400050</xdr:colOff>
      <xdr:row>1</xdr:row>
      <xdr:rowOff>219075</xdr:rowOff>
    </xdr:from>
    <xdr:to>
      <xdr:col>7</xdr:col>
      <xdr:colOff>47625</xdr:colOff>
      <xdr:row>5</xdr:row>
      <xdr:rowOff>47625</xdr:rowOff>
    </xdr:to>
    <xdr:sp macro="" textlink="">
      <xdr:nvSpPr>
        <xdr:cNvPr id="3" name="テキスト ボックス 2"/>
        <xdr:cNvSpPr txBox="1"/>
      </xdr:nvSpPr>
      <xdr:spPr>
        <a:xfrm>
          <a:off x="600075" y="466725"/>
          <a:ext cx="2981325" cy="74295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ケース：週５・利用児童１０名以下</a:t>
          </a:r>
          <a:endParaRPr kumimoji="1" lang="en-US" altLang="ja-JP" sz="1100" b="1">
            <a:solidFill>
              <a:srgbClr val="FFFF00"/>
            </a:solidFill>
          </a:endParaRPr>
        </a:p>
        <a:p>
          <a:pPr algn="ctr"/>
          <a:r>
            <a:rPr kumimoji="1" lang="ja-JP" altLang="en-US" sz="1100" b="1">
              <a:solidFill>
                <a:srgbClr val="FFFF00"/>
              </a:solidFill>
            </a:rPr>
            <a:t>・常勤２名配置の場合</a:t>
          </a:r>
          <a:endParaRPr kumimoji="1" lang="en-US" altLang="ja-JP" sz="1100" b="1">
            <a:solidFill>
              <a:srgbClr val="FFFF00"/>
            </a:solidFill>
          </a:endParaRPr>
        </a:p>
      </xdr:txBody>
    </xdr:sp>
    <xdr:clientData/>
  </xdr:twoCellAnchor>
  <xdr:twoCellAnchor>
    <xdr:from>
      <xdr:col>16</xdr:col>
      <xdr:colOff>171450</xdr:colOff>
      <xdr:row>11</xdr:row>
      <xdr:rowOff>47624</xdr:rowOff>
    </xdr:from>
    <xdr:to>
      <xdr:col>28</xdr:col>
      <xdr:colOff>104775</xdr:colOff>
      <xdr:row>12</xdr:row>
      <xdr:rowOff>161925</xdr:rowOff>
    </xdr:to>
    <xdr:sp macro="" textlink="">
      <xdr:nvSpPr>
        <xdr:cNvPr id="4" name="テキスト ボックス 3"/>
        <xdr:cNvSpPr txBox="1"/>
      </xdr:nvSpPr>
      <xdr:spPr>
        <a:xfrm>
          <a:off x="5505450" y="2324099"/>
          <a:ext cx="2333625"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↓基準人員を黄色着色しています。</a:t>
          </a:r>
          <a:endParaRPr kumimoji="1" lang="en-US" altLang="ja-JP" sz="1100" b="1">
            <a:solidFill>
              <a:srgbClr val="FFFF00"/>
            </a:solidFill>
          </a:endParaRPr>
        </a:p>
      </xdr:txBody>
    </xdr:sp>
    <xdr:clientData/>
  </xdr:twoCellAnchor>
  <xdr:twoCellAnchor>
    <xdr:from>
      <xdr:col>22</xdr:col>
      <xdr:colOff>47625</xdr:colOff>
      <xdr:row>0</xdr:row>
      <xdr:rowOff>190499</xdr:rowOff>
    </xdr:from>
    <xdr:to>
      <xdr:col>26</xdr:col>
      <xdr:colOff>133350</xdr:colOff>
      <xdr:row>2</xdr:row>
      <xdr:rowOff>95250</xdr:rowOff>
    </xdr:to>
    <xdr:sp macro="" textlink="">
      <xdr:nvSpPr>
        <xdr:cNvPr id="5" name="テキスト ボックス 4"/>
        <xdr:cNvSpPr txBox="1"/>
      </xdr:nvSpPr>
      <xdr:spPr>
        <a:xfrm>
          <a:off x="6581775" y="19049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←入力</a:t>
          </a:r>
          <a:endParaRPr kumimoji="1" lang="en-US" altLang="ja-JP" sz="1100" b="1">
            <a:solidFill>
              <a:srgbClr val="FFFF00"/>
            </a:solidFill>
          </a:endParaRPr>
        </a:p>
      </xdr:txBody>
    </xdr:sp>
    <xdr:clientData/>
  </xdr:twoCellAnchor>
  <xdr:twoCellAnchor>
    <xdr:from>
      <xdr:col>29</xdr:col>
      <xdr:colOff>142875</xdr:colOff>
      <xdr:row>6</xdr:row>
      <xdr:rowOff>57149</xdr:rowOff>
    </xdr:from>
    <xdr:to>
      <xdr:col>36</xdr:col>
      <xdr:colOff>228600</xdr:colOff>
      <xdr:row>8</xdr:row>
      <xdr:rowOff>123825</xdr:rowOff>
    </xdr:to>
    <xdr:sp macro="" textlink="">
      <xdr:nvSpPr>
        <xdr:cNvPr id="6" name="テキスト ボックス 5"/>
        <xdr:cNvSpPr txBox="1"/>
      </xdr:nvSpPr>
      <xdr:spPr>
        <a:xfrm>
          <a:off x="8077200" y="144779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　入力</a:t>
          </a:r>
          <a:endParaRPr kumimoji="1" lang="en-US" altLang="ja-JP" sz="1100" b="1">
            <a:solidFill>
              <a:srgbClr val="FFFF00"/>
            </a:solidFill>
          </a:endParaRPr>
        </a:p>
      </xdr:txBody>
    </xdr:sp>
    <xdr:clientData/>
  </xdr:twoCellAnchor>
  <xdr:twoCellAnchor>
    <xdr:from>
      <xdr:col>40</xdr:col>
      <xdr:colOff>114300</xdr:colOff>
      <xdr:row>1</xdr:row>
      <xdr:rowOff>190499</xdr:rowOff>
    </xdr:from>
    <xdr:to>
      <xdr:col>43</xdr:col>
      <xdr:colOff>200025</xdr:colOff>
      <xdr:row>3</xdr:row>
      <xdr:rowOff>114300</xdr:rowOff>
    </xdr:to>
    <xdr:sp macro="" textlink="">
      <xdr:nvSpPr>
        <xdr:cNvPr id="7" name="テキスト ボックス 6"/>
        <xdr:cNvSpPr txBox="1"/>
      </xdr:nvSpPr>
      <xdr:spPr>
        <a:xfrm>
          <a:off x="10944225" y="43814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　入力</a:t>
          </a:r>
          <a:endParaRPr kumimoji="1" lang="en-US" altLang="ja-JP" sz="1100" b="1">
            <a:solidFill>
              <a:srgbClr val="FFFF00"/>
            </a:solidFill>
          </a:endParaRPr>
        </a:p>
      </xdr:txBody>
    </xdr:sp>
    <xdr:clientData/>
  </xdr:twoCellAnchor>
  <xdr:twoCellAnchor>
    <xdr:from>
      <xdr:col>5</xdr:col>
      <xdr:colOff>85725</xdr:colOff>
      <xdr:row>9</xdr:row>
      <xdr:rowOff>28574</xdr:rowOff>
    </xdr:from>
    <xdr:to>
      <xdr:col>9</xdr:col>
      <xdr:colOff>171450</xdr:colOff>
      <xdr:row>11</xdr:row>
      <xdr:rowOff>28575</xdr:rowOff>
    </xdr:to>
    <xdr:sp macro="" textlink="">
      <xdr:nvSpPr>
        <xdr:cNvPr id="8" name="テキスト ボックス 7"/>
        <xdr:cNvSpPr txBox="1"/>
      </xdr:nvSpPr>
      <xdr:spPr>
        <a:xfrm>
          <a:off x="3219450" y="192404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　入力</a:t>
          </a:r>
          <a:endParaRPr kumimoji="1" lang="en-US" altLang="ja-JP" sz="1100" b="1">
            <a:solidFill>
              <a:srgbClr val="FFFF00"/>
            </a:solidFill>
          </a:endParaRPr>
        </a:p>
      </xdr:txBody>
    </xdr:sp>
    <xdr:clientData/>
  </xdr:twoCellAnchor>
  <xdr:twoCellAnchor>
    <xdr:from>
      <xdr:col>5</xdr:col>
      <xdr:colOff>152400</xdr:colOff>
      <xdr:row>35</xdr:row>
      <xdr:rowOff>66674</xdr:rowOff>
    </xdr:from>
    <xdr:to>
      <xdr:col>10</xdr:col>
      <xdr:colOff>38100</xdr:colOff>
      <xdr:row>36</xdr:row>
      <xdr:rowOff>219075</xdr:rowOff>
    </xdr:to>
    <xdr:sp macro="" textlink="">
      <xdr:nvSpPr>
        <xdr:cNvPr id="9" name="テキスト ボックス 8"/>
        <xdr:cNvSpPr txBox="1"/>
      </xdr:nvSpPr>
      <xdr:spPr>
        <a:xfrm>
          <a:off x="3286125" y="5343524"/>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　入力</a:t>
          </a:r>
          <a:endParaRPr kumimoji="1" lang="en-US" altLang="ja-JP" sz="1100" b="1">
            <a:solidFill>
              <a:srgbClr val="FFFF00"/>
            </a:solidFill>
          </a:endParaRPr>
        </a:p>
      </xdr:txBody>
    </xdr:sp>
    <xdr:clientData/>
  </xdr:twoCellAnchor>
  <xdr:twoCellAnchor>
    <xdr:from>
      <xdr:col>3</xdr:col>
      <xdr:colOff>323850</xdr:colOff>
      <xdr:row>16</xdr:row>
      <xdr:rowOff>114300</xdr:rowOff>
    </xdr:from>
    <xdr:to>
      <xdr:col>39</xdr:col>
      <xdr:colOff>342900</xdr:colOff>
      <xdr:row>32</xdr:row>
      <xdr:rowOff>85726</xdr:rowOff>
    </xdr:to>
    <xdr:sp macro="" textlink="">
      <xdr:nvSpPr>
        <xdr:cNvPr id="10" name="テキスト ボックス 9"/>
        <xdr:cNvSpPr txBox="1"/>
      </xdr:nvSpPr>
      <xdr:spPr>
        <a:xfrm>
          <a:off x="2190750" y="3333750"/>
          <a:ext cx="8553450" cy="1343026"/>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障害児通所支援事業所の指定基準上、勤務形態一覧表に計上できる勤務時間数は、原則</a:t>
          </a:r>
          <a:r>
            <a:rPr kumimoji="1" lang="en-US" altLang="ja-JP" sz="1100" b="1">
              <a:solidFill>
                <a:srgbClr val="FFFF00"/>
              </a:solidFill>
            </a:rPr>
            <a:t>40</a:t>
          </a:r>
          <a:r>
            <a:rPr kumimoji="1" lang="ja-JP" altLang="en-US" sz="1100" b="1">
              <a:solidFill>
                <a:srgbClr val="FFFF00"/>
              </a:solidFill>
            </a:rPr>
            <a:t>時間</a:t>
          </a:r>
          <a:r>
            <a:rPr kumimoji="1" lang="en-US" altLang="ja-JP" sz="1100" b="1">
              <a:solidFill>
                <a:srgbClr val="FFFF00"/>
              </a:solidFill>
            </a:rPr>
            <a:t>/</a:t>
          </a:r>
          <a:r>
            <a:rPr kumimoji="1" lang="ja-JP" altLang="en-US" sz="1100" b="1">
              <a:solidFill>
                <a:srgbClr val="FFFF00"/>
              </a:solidFill>
            </a:rPr>
            <a:t>週です。</a:t>
          </a:r>
          <a:endParaRPr kumimoji="1" lang="en-US" altLang="ja-JP" sz="1100" b="1">
            <a:solidFill>
              <a:srgbClr val="FFFF00"/>
            </a:solidFill>
          </a:endParaRPr>
        </a:p>
        <a:p>
          <a:pPr algn="l"/>
          <a:r>
            <a:rPr kumimoji="1" lang="ja-JP" altLang="en-US" sz="1100" b="1">
              <a:solidFill>
                <a:srgbClr val="FFFF00"/>
              </a:solidFill>
            </a:rPr>
            <a:t>（</a:t>
          </a:r>
          <a:r>
            <a:rPr kumimoji="1" lang="en-US" altLang="ja-JP" sz="1100" b="1">
              <a:solidFill>
                <a:srgbClr val="FFFF00"/>
              </a:solidFill>
            </a:rPr>
            <a:t>5</a:t>
          </a:r>
          <a:r>
            <a:rPr kumimoji="1" lang="ja-JP" altLang="en-US" sz="1100" b="1">
              <a:solidFill>
                <a:srgbClr val="FFFF00"/>
              </a:solidFill>
            </a:rPr>
            <a:t>週目がある月や連休が多い月などの場合には多少前後する場合があります。）</a:t>
          </a:r>
          <a:endParaRPr kumimoji="1" lang="en-US" altLang="ja-JP" sz="1100" b="1">
            <a:solidFill>
              <a:srgbClr val="FFFF00"/>
            </a:solidFill>
          </a:endParaRPr>
        </a:p>
        <a:p>
          <a:pPr algn="l"/>
          <a:endParaRPr kumimoji="1" lang="en-US" altLang="ja-JP" sz="1100" b="1">
            <a:solidFill>
              <a:srgbClr val="FFFF00"/>
            </a:solidFill>
          </a:endParaRPr>
        </a:p>
        <a:p>
          <a:pPr algn="l"/>
          <a:r>
            <a:rPr kumimoji="1" lang="ja-JP" altLang="en-US" sz="1100" b="1">
              <a:solidFill>
                <a:srgbClr val="FFFF00"/>
              </a:solidFill>
            </a:rPr>
            <a:t>常勤の方は、有給・欠勤した日についても基準人員としてカウント可能です。</a:t>
          </a:r>
          <a:endParaRPr kumimoji="1" lang="en-US" altLang="ja-JP" sz="1100" b="1">
            <a:solidFill>
              <a:srgbClr val="FFFF00"/>
            </a:solidFill>
          </a:endParaRPr>
        </a:p>
        <a:p>
          <a:pPr algn="l"/>
          <a:r>
            <a:rPr kumimoji="1" lang="ja-JP" altLang="en-US" sz="1100" b="1">
              <a:solidFill>
                <a:srgbClr val="FFFF00"/>
              </a:solidFill>
            </a:rPr>
            <a:t>（入院などにより１か月を超えるような休みとなった場合にはカウントできなくなるのでご注意ください。）</a:t>
          </a:r>
          <a:endParaRPr kumimoji="1" lang="en-US" altLang="ja-JP" sz="1100" b="1">
            <a:solidFill>
              <a:srgbClr val="FFFF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400050</xdr:colOff>
      <xdr:row>1</xdr:row>
      <xdr:rowOff>219075</xdr:rowOff>
    </xdr:from>
    <xdr:to>
      <xdr:col>7</xdr:col>
      <xdr:colOff>47625</xdr:colOff>
      <xdr:row>5</xdr:row>
      <xdr:rowOff>47625</xdr:rowOff>
    </xdr:to>
    <xdr:sp macro="" textlink="">
      <xdr:nvSpPr>
        <xdr:cNvPr id="2" name="テキスト ボックス 1"/>
        <xdr:cNvSpPr txBox="1"/>
      </xdr:nvSpPr>
      <xdr:spPr>
        <a:xfrm>
          <a:off x="600075" y="466725"/>
          <a:ext cx="2981325" cy="74295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ケース：週５・利用児童１０名以下</a:t>
          </a:r>
          <a:endParaRPr kumimoji="1" lang="en-US" altLang="ja-JP" sz="1100" b="1">
            <a:solidFill>
              <a:srgbClr val="FFFF00"/>
            </a:solidFill>
          </a:endParaRPr>
        </a:p>
        <a:p>
          <a:pPr algn="ctr"/>
          <a:r>
            <a:rPr kumimoji="1" lang="ja-JP" altLang="en-US" sz="1100" b="1">
              <a:solidFill>
                <a:srgbClr val="FFFF00"/>
              </a:solidFill>
            </a:rPr>
            <a:t>・常勤１名・非常勤１名配置の場合</a:t>
          </a:r>
          <a:endParaRPr kumimoji="1" lang="en-US" altLang="ja-JP" sz="1100" b="1">
            <a:solidFill>
              <a:srgbClr val="FFFF00"/>
            </a:solidFill>
          </a:endParaRPr>
        </a:p>
      </xdr:txBody>
    </xdr:sp>
    <xdr:clientData/>
  </xdr:twoCellAnchor>
  <xdr:twoCellAnchor>
    <xdr:from>
      <xdr:col>16</xdr:col>
      <xdr:colOff>171450</xdr:colOff>
      <xdr:row>11</xdr:row>
      <xdr:rowOff>47624</xdr:rowOff>
    </xdr:from>
    <xdr:to>
      <xdr:col>28</xdr:col>
      <xdr:colOff>104775</xdr:colOff>
      <xdr:row>12</xdr:row>
      <xdr:rowOff>161925</xdr:rowOff>
    </xdr:to>
    <xdr:sp macro="" textlink="">
      <xdr:nvSpPr>
        <xdr:cNvPr id="3" name="テキスト ボックス 2"/>
        <xdr:cNvSpPr txBox="1"/>
      </xdr:nvSpPr>
      <xdr:spPr>
        <a:xfrm>
          <a:off x="5505450" y="2324099"/>
          <a:ext cx="2333625"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↓基準人員を黄色着色しています。</a:t>
          </a:r>
          <a:endParaRPr kumimoji="1" lang="en-US" altLang="ja-JP" sz="1100" b="1">
            <a:solidFill>
              <a:srgbClr val="FFFF00"/>
            </a:solidFill>
          </a:endParaRPr>
        </a:p>
      </xdr:txBody>
    </xdr:sp>
    <xdr:clientData/>
  </xdr:twoCellAnchor>
  <xdr:twoCellAnchor>
    <xdr:from>
      <xdr:col>22</xdr:col>
      <xdr:colOff>47625</xdr:colOff>
      <xdr:row>0</xdr:row>
      <xdr:rowOff>190499</xdr:rowOff>
    </xdr:from>
    <xdr:to>
      <xdr:col>26</xdr:col>
      <xdr:colOff>133350</xdr:colOff>
      <xdr:row>2</xdr:row>
      <xdr:rowOff>95250</xdr:rowOff>
    </xdr:to>
    <xdr:sp macro="" textlink="">
      <xdr:nvSpPr>
        <xdr:cNvPr id="4" name="テキスト ボックス 3"/>
        <xdr:cNvSpPr txBox="1"/>
      </xdr:nvSpPr>
      <xdr:spPr>
        <a:xfrm>
          <a:off x="6581775" y="19049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←入力</a:t>
          </a:r>
          <a:endParaRPr kumimoji="1" lang="en-US" altLang="ja-JP" sz="1100" b="1">
            <a:solidFill>
              <a:srgbClr val="FFFF00"/>
            </a:solidFill>
          </a:endParaRPr>
        </a:p>
      </xdr:txBody>
    </xdr:sp>
    <xdr:clientData/>
  </xdr:twoCellAnchor>
  <xdr:twoCellAnchor>
    <xdr:from>
      <xdr:col>29</xdr:col>
      <xdr:colOff>142875</xdr:colOff>
      <xdr:row>6</xdr:row>
      <xdr:rowOff>57149</xdr:rowOff>
    </xdr:from>
    <xdr:to>
      <xdr:col>36</xdr:col>
      <xdr:colOff>228600</xdr:colOff>
      <xdr:row>8</xdr:row>
      <xdr:rowOff>123825</xdr:rowOff>
    </xdr:to>
    <xdr:sp macro="" textlink="">
      <xdr:nvSpPr>
        <xdr:cNvPr id="5" name="テキスト ボックス 4"/>
        <xdr:cNvSpPr txBox="1"/>
      </xdr:nvSpPr>
      <xdr:spPr>
        <a:xfrm>
          <a:off x="8077200" y="144779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　入力</a:t>
          </a:r>
          <a:endParaRPr kumimoji="1" lang="en-US" altLang="ja-JP" sz="1100" b="1">
            <a:solidFill>
              <a:srgbClr val="FFFF00"/>
            </a:solidFill>
          </a:endParaRPr>
        </a:p>
      </xdr:txBody>
    </xdr:sp>
    <xdr:clientData/>
  </xdr:twoCellAnchor>
  <xdr:twoCellAnchor>
    <xdr:from>
      <xdr:col>40</xdr:col>
      <xdr:colOff>114300</xdr:colOff>
      <xdr:row>1</xdr:row>
      <xdr:rowOff>190499</xdr:rowOff>
    </xdr:from>
    <xdr:to>
      <xdr:col>43</xdr:col>
      <xdr:colOff>200025</xdr:colOff>
      <xdr:row>3</xdr:row>
      <xdr:rowOff>114300</xdr:rowOff>
    </xdr:to>
    <xdr:sp macro="" textlink="">
      <xdr:nvSpPr>
        <xdr:cNvPr id="6" name="テキスト ボックス 5"/>
        <xdr:cNvSpPr txBox="1"/>
      </xdr:nvSpPr>
      <xdr:spPr>
        <a:xfrm>
          <a:off x="10944225" y="43814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　入力</a:t>
          </a:r>
          <a:endParaRPr kumimoji="1" lang="en-US" altLang="ja-JP" sz="1100" b="1">
            <a:solidFill>
              <a:srgbClr val="FFFF00"/>
            </a:solidFill>
          </a:endParaRPr>
        </a:p>
      </xdr:txBody>
    </xdr:sp>
    <xdr:clientData/>
  </xdr:twoCellAnchor>
  <xdr:twoCellAnchor>
    <xdr:from>
      <xdr:col>5</xdr:col>
      <xdr:colOff>85725</xdr:colOff>
      <xdr:row>9</xdr:row>
      <xdr:rowOff>28574</xdr:rowOff>
    </xdr:from>
    <xdr:to>
      <xdr:col>9</xdr:col>
      <xdr:colOff>171450</xdr:colOff>
      <xdr:row>11</xdr:row>
      <xdr:rowOff>28575</xdr:rowOff>
    </xdr:to>
    <xdr:sp macro="" textlink="">
      <xdr:nvSpPr>
        <xdr:cNvPr id="7" name="テキスト ボックス 6"/>
        <xdr:cNvSpPr txBox="1"/>
      </xdr:nvSpPr>
      <xdr:spPr>
        <a:xfrm>
          <a:off x="3219450" y="192404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　入力</a:t>
          </a:r>
          <a:endParaRPr kumimoji="1" lang="en-US" altLang="ja-JP" sz="1100" b="1">
            <a:solidFill>
              <a:srgbClr val="FFFF00"/>
            </a:solidFill>
          </a:endParaRPr>
        </a:p>
      </xdr:txBody>
    </xdr:sp>
    <xdr:clientData/>
  </xdr:twoCellAnchor>
  <xdr:twoCellAnchor>
    <xdr:from>
      <xdr:col>3</xdr:col>
      <xdr:colOff>219075</xdr:colOff>
      <xdr:row>16</xdr:row>
      <xdr:rowOff>66675</xdr:rowOff>
    </xdr:from>
    <xdr:to>
      <xdr:col>39</xdr:col>
      <xdr:colOff>238125</xdr:colOff>
      <xdr:row>34</xdr:row>
      <xdr:rowOff>200025</xdr:rowOff>
    </xdr:to>
    <xdr:sp macro="" textlink="">
      <xdr:nvSpPr>
        <xdr:cNvPr id="9" name="テキスト ボックス 8"/>
        <xdr:cNvSpPr txBox="1"/>
      </xdr:nvSpPr>
      <xdr:spPr>
        <a:xfrm>
          <a:off x="2085975" y="3286125"/>
          <a:ext cx="8553450" cy="196215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基準人員の考え方</a:t>
          </a:r>
          <a:endParaRPr kumimoji="1" lang="en-US" altLang="ja-JP" sz="1100" b="1">
            <a:solidFill>
              <a:srgbClr val="FFFF00"/>
            </a:solidFill>
          </a:endParaRPr>
        </a:p>
        <a:p>
          <a:pPr algn="l"/>
          <a:r>
            <a:rPr kumimoji="1" lang="ja-JP" altLang="en-US" sz="1100" b="1">
              <a:solidFill>
                <a:srgbClr val="FFFF00"/>
              </a:solidFill>
            </a:rPr>
            <a:t>①提供を行う時間帯を通じて専ら支援の提供に当たる</a:t>
          </a:r>
          <a:endParaRPr kumimoji="1" lang="en-US" altLang="ja-JP" sz="1100" b="1">
            <a:solidFill>
              <a:srgbClr val="FFFF00"/>
            </a:solidFill>
          </a:endParaRPr>
        </a:p>
        <a:p>
          <a:pPr algn="l"/>
          <a:r>
            <a:rPr kumimoji="1" lang="ja-JP" altLang="en-US" sz="1100" b="1">
              <a:solidFill>
                <a:srgbClr val="FFFF00"/>
              </a:solidFill>
            </a:rPr>
            <a:t>②１人以上は常勤　という基準となっているため、</a:t>
          </a:r>
          <a:endParaRPr kumimoji="1" lang="en-US" altLang="ja-JP" sz="1100" b="1">
            <a:solidFill>
              <a:srgbClr val="FFFF00"/>
            </a:solidFill>
          </a:endParaRPr>
        </a:p>
        <a:p>
          <a:pPr algn="l"/>
          <a:r>
            <a:rPr kumimoji="1" lang="ja-JP" altLang="en-US" sz="1100" b="1">
              <a:solidFill>
                <a:srgbClr val="FFFF00"/>
              </a:solidFill>
            </a:rPr>
            <a:t>例えば事業所としてサービス提供時間を</a:t>
          </a:r>
          <a:r>
            <a:rPr kumimoji="1" lang="en-US" altLang="ja-JP" sz="1100" b="1">
              <a:solidFill>
                <a:srgbClr val="FFFF00"/>
              </a:solidFill>
            </a:rPr>
            <a:t>13</a:t>
          </a:r>
          <a:r>
            <a:rPr kumimoji="1" lang="ja-JP" altLang="en-US" sz="1100" b="1">
              <a:solidFill>
                <a:srgbClr val="FFFF00"/>
              </a:solidFill>
            </a:rPr>
            <a:t>時～</a:t>
          </a:r>
          <a:r>
            <a:rPr kumimoji="1" lang="en-US" altLang="ja-JP" sz="1100" b="1">
              <a:solidFill>
                <a:srgbClr val="FFFF00"/>
              </a:solidFill>
            </a:rPr>
            <a:t>17</a:t>
          </a:r>
          <a:r>
            <a:rPr kumimoji="1" lang="ja-JP" altLang="en-US" sz="1100" b="1">
              <a:solidFill>
                <a:srgbClr val="FFFF00"/>
              </a:solidFill>
            </a:rPr>
            <a:t>時の</a:t>
          </a:r>
          <a:r>
            <a:rPr kumimoji="1" lang="en-US" altLang="ja-JP" sz="1100" b="1">
              <a:solidFill>
                <a:srgbClr val="FFFF00"/>
              </a:solidFill>
            </a:rPr>
            <a:t>4</a:t>
          </a:r>
          <a:r>
            <a:rPr kumimoji="1" lang="ja-JP" altLang="en-US" sz="1100" b="1">
              <a:solidFill>
                <a:srgbClr val="FFFF00"/>
              </a:solidFill>
            </a:rPr>
            <a:t>時間としている場合には、</a:t>
          </a:r>
          <a:endParaRPr kumimoji="1" lang="en-US" altLang="ja-JP" sz="1100" b="1">
            <a:solidFill>
              <a:srgbClr val="FFFF00"/>
            </a:solidFill>
          </a:endParaRPr>
        </a:p>
        <a:p>
          <a:pPr algn="l"/>
          <a:r>
            <a:rPr kumimoji="1" lang="ja-JP" altLang="en-US" sz="1100" b="1">
              <a:solidFill>
                <a:srgbClr val="FFFF00"/>
              </a:solidFill>
            </a:rPr>
            <a:t>一人目（秋田さん）は常勤、二人目（岩手さん）は非常勤（</a:t>
          </a:r>
          <a:r>
            <a:rPr kumimoji="1" lang="en-US" altLang="ja-JP" sz="1100" b="1">
              <a:solidFill>
                <a:srgbClr val="FFFF00"/>
              </a:solidFill>
            </a:rPr>
            <a:t>13</a:t>
          </a:r>
          <a:r>
            <a:rPr kumimoji="1" lang="ja-JP" altLang="en-US" sz="1100" b="1">
              <a:solidFill>
                <a:srgbClr val="FFFF00"/>
              </a:solidFill>
            </a:rPr>
            <a:t>時～</a:t>
          </a:r>
          <a:r>
            <a:rPr kumimoji="1" lang="en-US" altLang="ja-JP" sz="1100" b="1">
              <a:solidFill>
                <a:srgbClr val="FFFF00"/>
              </a:solidFill>
            </a:rPr>
            <a:t>17</a:t>
          </a:r>
          <a:r>
            <a:rPr kumimoji="1" lang="ja-JP" altLang="en-US" sz="1100" b="1">
              <a:solidFill>
                <a:srgbClr val="FFFF00"/>
              </a:solidFill>
            </a:rPr>
            <a:t>時勤務）として基準人員を満たすことも可能です。</a:t>
          </a:r>
          <a:endParaRPr kumimoji="1" lang="en-US" altLang="ja-JP" sz="1100" b="1">
            <a:solidFill>
              <a:srgbClr val="FFFF00"/>
            </a:solidFill>
          </a:endParaRPr>
        </a:p>
        <a:p>
          <a:pPr algn="l"/>
          <a:endParaRPr kumimoji="1" lang="en-US" altLang="ja-JP" sz="1100" b="1">
            <a:solidFill>
              <a:srgbClr val="FFFF00"/>
            </a:solidFill>
          </a:endParaRPr>
        </a:p>
        <a:p>
          <a:pPr algn="l"/>
          <a:r>
            <a:rPr kumimoji="0" lang="ja-JP" altLang="en-US" sz="1100" b="1" i="0" u="none" strike="noStrike">
              <a:solidFill>
                <a:srgbClr val="FFFF00"/>
              </a:solidFill>
              <a:effectLst/>
              <a:latin typeface="+mn-lt"/>
              <a:ea typeface="+mn-ea"/>
              <a:cs typeface="+mn-cs"/>
            </a:rPr>
            <a:t>しかし、非常勤の方は有給・欠勤した場合には基準人員としてカウントできなくなるため、法人内の他の事業所に応援を頼む等の対応が取れない場合には人員欠如減算の対象となる可能性がある点にご注意ください。</a:t>
          </a:r>
        </a:p>
        <a:p>
          <a:pPr algn="l"/>
          <a:endParaRPr kumimoji="0" lang="en-US" altLang="ja-JP" sz="1100" b="1" i="0" u="none" strike="noStrike">
            <a:solidFill>
              <a:srgbClr val="FFFF00"/>
            </a:solidFill>
            <a:effectLst/>
            <a:latin typeface="+mn-lt"/>
            <a:ea typeface="+mn-ea"/>
            <a:cs typeface="+mn-cs"/>
          </a:endParaRPr>
        </a:p>
      </xdr:txBody>
    </xdr:sp>
    <xdr:clientData/>
  </xdr:twoCellAnchor>
  <xdr:twoCellAnchor>
    <xdr:from>
      <xdr:col>0</xdr:col>
      <xdr:colOff>104775</xdr:colOff>
      <xdr:row>35</xdr:row>
      <xdr:rowOff>104775</xdr:rowOff>
    </xdr:from>
    <xdr:to>
      <xdr:col>19</xdr:col>
      <xdr:colOff>57150</xdr:colOff>
      <xdr:row>39</xdr:row>
      <xdr:rowOff>200025</xdr:rowOff>
    </xdr:to>
    <xdr:sp macro="" textlink="">
      <xdr:nvSpPr>
        <xdr:cNvPr id="10" name="テキスト ボックス 9"/>
        <xdr:cNvSpPr txBox="1"/>
      </xdr:nvSpPr>
      <xdr:spPr>
        <a:xfrm>
          <a:off x="104775" y="5381625"/>
          <a:ext cx="5886450" cy="87630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a:t>
          </a:r>
          <a:endParaRPr kumimoji="1" lang="en-US" altLang="ja-JP" sz="1100" b="1">
            <a:solidFill>
              <a:srgbClr val="FFFF00"/>
            </a:solidFill>
          </a:endParaRPr>
        </a:p>
        <a:p>
          <a:pPr algn="l"/>
          <a:r>
            <a:rPr kumimoji="0" lang="ja-JP" altLang="en-US" sz="1100" b="1" i="0" u="none" strike="noStrike">
              <a:solidFill>
                <a:srgbClr val="FFFF00"/>
              </a:solidFill>
              <a:effectLst/>
              <a:latin typeface="+mn-lt"/>
              <a:ea typeface="+mn-ea"/>
              <a:cs typeface="+mn-cs"/>
            </a:rPr>
            <a:t>基準人員のうち半数以上は児童指導員もしくは保育士である必要がありますが、</a:t>
          </a:r>
          <a:endParaRPr kumimoji="0" lang="en-US" altLang="ja-JP" sz="1100" b="1" i="0" u="none" strike="noStrike">
            <a:solidFill>
              <a:srgbClr val="FFFF00"/>
            </a:solidFill>
            <a:effectLst/>
            <a:latin typeface="+mn-lt"/>
            <a:ea typeface="+mn-ea"/>
            <a:cs typeface="+mn-cs"/>
          </a:endParaRPr>
        </a:p>
        <a:p>
          <a:pPr algn="l"/>
          <a:r>
            <a:rPr kumimoji="0" lang="ja-JP" altLang="en-US" sz="1100" b="1" i="0" u="none" strike="noStrike">
              <a:solidFill>
                <a:srgbClr val="FFFF00"/>
              </a:solidFill>
              <a:effectLst/>
              <a:latin typeface="+mn-lt"/>
              <a:ea typeface="+mn-ea"/>
              <a:cs typeface="+mn-cs"/>
            </a:rPr>
            <a:t>もう半数に看護職員・機能訓練担当職員を配置することも可能です。</a:t>
          </a:r>
          <a:endParaRPr kumimoji="0" lang="en-US" altLang="ja-JP" sz="1100" b="1" i="0" u="none" strike="noStrike">
            <a:solidFill>
              <a:srgbClr val="FFFF00"/>
            </a:solidFill>
            <a:effectLst/>
            <a:latin typeface="+mn-lt"/>
            <a:ea typeface="+mn-ea"/>
            <a:cs typeface="+mn-cs"/>
          </a:endParaRPr>
        </a:p>
      </xdr:txBody>
    </xdr:sp>
    <xdr:clientData/>
  </xdr:twoCellAnchor>
  <xdr:twoCellAnchor>
    <xdr:from>
      <xdr:col>36</xdr:col>
      <xdr:colOff>304800</xdr:colOff>
      <xdr:row>38</xdr:row>
      <xdr:rowOff>47624</xdr:rowOff>
    </xdr:from>
    <xdr:to>
      <xdr:col>43</xdr:col>
      <xdr:colOff>142875</xdr:colOff>
      <xdr:row>43</xdr:row>
      <xdr:rowOff>142875</xdr:rowOff>
    </xdr:to>
    <xdr:sp macro="" textlink="">
      <xdr:nvSpPr>
        <xdr:cNvPr id="11" name="テキスト ボックス 10"/>
        <xdr:cNvSpPr txBox="1"/>
      </xdr:nvSpPr>
      <xdr:spPr>
        <a:xfrm>
          <a:off x="9039225" y="5838824"/>
          <a:ext cx="2733675" cy="1362076"/>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a:t>
          </a:r>
          <a:endParaRPr kumimoji="1" lang="en-US" altLang="ja-JP" sz="1100" b="1">
            <a:solidFill>
              <a:srgbClr val="FFFF00"/>
            </a:solidFill>
          </a:endParaRPr>
        </a:p>
        <a:p>
          <a:pPr algn="l"/>
          <a:r>
            <a:rPr kumimoji="0" lang="ja-JP" altLang="en-US" sz="1100" b="1" i="0" u="none" strike="noStrike">
              <a:solidFill>
                <a:srgbClr val="FFFF00"/>
              </a:solidFill>
              <a:effectLst/>
              <a:latin typeface="+mn-lt"/>
              <a:ea typeface="+mn-ea"/>
              <a:cs typeface="+mn-cs"/>
            </a:rPr>
            <a:t>非常勤職員を基準人員として</a:t>
          </a:r>
          <a:endParaRPr kumimoji="0" lang="en-US" altLang="ja-JP" sz="1100" b="1" i="0" u="none" strike="noStrike">
            <a:solidFill>
              <a:srgbClr val="FFFF00"/>
            </a:solidFill>
            <a:effectLst/>
            <a:latin typeface="+mn-lt"/>
            <a:ea typeface="+mn-ea"/>
            <a:cs typeface="+mn-cs"/>
          </a:endParaRPr>
        </a:p>
        <a:p>
          <a:pPr algn="l"/>
          <a:r>
            <a:rPr kumimoji="0" lang="ja-JP" altLang="en-US" sz="1100" b="1" i="0" u="none" strike="noStrike">
              <a:solidFill>
                <a:srgbClr val="FFFF00"/>
              </a:solidFill>
              <a:effectLst/>
              <a:latin typeface="+mn-lt"/>
              <a:ea typeface="+mn-ea"/>
              <a:cs typeface="+mn-cs"/>
            </a:rPr>
            <a:t>カウントする際には、”必ず”</a:t>
          </a:r>
          <a:endParaRPr kumimoji="0" lang="en-US" altLang="ja-JP" sz="1100" b="1" i="0" u="none" strike="noStrike">
            <a:solidFill>
              <a:srgbClr val="FFFF00"/>
            </a:solidFill>
            <a:effectLst/>
            <a:latin typeface="+mn-lt"/>
            <a:ea typeface="+mn-ea"/>
            <a:cs typeface="+mn-cs"/>
          </a:endParaRPr>
        </a:p>
        <a:p>
          <a:pPr algn="l"/>
          <a:r>
            <a:rPr kumimoji="0" lang="ja-JP" altLang="en-US" sz="1100" b="1" i="0" u="none" strike="noStrike">
              <a:solidFill>
                <a:srgbClr val="FFFF00"/>
              </a:solidFill>
              <a:effectLst/>
              <a:latin typeface="+mn-lt"/>
              <a:ea typeface="+mn-ea"/>
              <a:cs typeface="+mn-cs"/>
            </a:rPr>
            <a:t>サービス提供時間を通じて</a:t>
          </a:r>
          <a:endParaRPr kumimoji="0" lang="en-US" altLang="ja-JP" sz="1100" b="1" i="0" u="none" strike="noStrike">
            <a:solidFill>
              <a:srgbClr val="FFFF00"/>
            </a:solidFill>
            <a:effectLst/>
            <a:latin typeface="+mn-lt"/>
            <a:ea typeface="+mn-ea"/>
            <a:cs typeface="+mn-cs"/>
          </a:endParaRPr>
        </a:p>
        <a:p>
          <a:pPr algn="l"/>
          <a:r>
            <a:rPr kumimoji="0" lang="ja-JP" altLang="en-US" sz="1100" b="1" i="0" u="none" strike="noStrike">
              <a:solidFill>
                <a:srgbClr val="FFFF00"/>
              </a:solidFill>
              <a:effectLst/>
              <a:latin typeface="+mn-lt"/>
              <a:ea typeface="+mn-ea"/>
              <a:cs typeface="+mn-cs"/>
            </a:rPr>
            <a:t>配置していることをご確認ください。</a:t>
          </a:r>
          <a:endParaRPr kumimoji="0" lang="en-US" altLang="ja-JP" sz="1100" b="1" i="0" u="none" strike="noStrike">
            <a:solidFill>
              <a:srgbClr val="FFFF00"/>
            </a:solidFill>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400050</xdr:colOff>
      <xdr:row>1</xdr:row>
      <xdr:rowOff>219075</xdr:rowOff>
    </xdr:from>
    <xdr:to>
      <xdr:col>7</xdr:col>
      <xdr:colOff>47625</xdr:colOff>
      <xdr:row>5</xdr:row>
      <xdr:rowOff>47625</xdr:rowOff>
    </xdr:to>
    <xdr:sp macro="" textlink="">
      <xdr:nvSpPr>
        <xdr:cNvPr id="2" name="テキスト ボックス 1"/>
        <xdr:cNvSpPr txBox="1"/>
      </xdr:nvSpPr>
      <xdr:spPr>
        <a:xfrm>
          <a:off x="600075" y="466725"/>
          <a:ext cx="2981325" cy="74295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ケース：週５・利用児童１０名以下</a:t>
          </a:r>
          <a:endParaRPr kumimoji="1" lang="en-US" altLang="ja-JP" sz="1100" b="1">
            <a:solidFill>
              <a:srgbClr val="FFFF00"/>
            </a:solidFill>
          </a:endParaRPr>
        </a:p>
        <a:p>
          <a:pPr algn="ctr"/>
          <a:r>
            <a:rPr kumimoji="1" lang="ja-JP" altLang="en-US" sz="1100" b="1">
              <a:solidFill>
                <a:srgbClr val="FFFF00"/>
              </a:solidFill>
            </a:rPr>
            <a:t>・常勤２名配置の場合</a:t>
          </a:r>
          <a:endParaRPr kumimoji="1" lang="en-US" altLang="ja-JP" sz="1100" b="1">
            <a:solidFill>
              <a:srgbClr val="FFFF00"/>
            </a:solidFill>
          </a:endParaRPr>
        </a:p>
      </xdr:txBody>
    </xdr:sp>
    <xdr:clientData/>
  </xdr:twoCellAnchor>
  <xdr:twoCellAnchor>
    <xdr:from>
      <xdr:col>16</xdr:col>
      <xdr:colOff>171450</xdr:colOff>
      <xdr:row>11</xdr:row>
      <xdr:rowOff>47624</xdr:rowOff>
    </xdr:from>
    <xdr:to>
      <xdr:col>28</xdr:col>
      <xdr:colOff>104775</xdr:colOff>
      <xdr:row>12</xdr:row>
      <xdr:rowOff>161925</xdr:rowOff>
    </xdr:to>
    <xdr:sp macro="" textlink="">
      <xdr:nvSpPr>
        <xdr:cNvPr id="3" name="テキスト ボックス 2"/>
        <xdr:cNvSpPr txBox="1"/>
      </xdr:nvSpPr>
      <xdr:spPr>
        <a:xfrm>
          <a:off x="5505450" y="2324099"/>
          <a:ext cx="2333625"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↓基準人員を黄色着色しています。</a:t>
          </a:r>
          <a:endParaRPr kumimoji="1" lang="en-US" altLang="ja-JP" sz="1100" b="1">
            <a:solidFill>
              <a:srgbClr val="FFFF00"/>
            </a:solidFill>
          </a:endParaRPr>
        </a:p>
      </xdr:txBody>
    </xdr:sp>
    <xdr:clientData/>
  </xdr:twoCellAnchor>
  <xdr:twoCellAnchor>
    <xdr:from>
      <xdr:col>22</xdr:col>
      <xdr:colOff>47625</xdr:colOff>
      <xdr:row>0</xdr:row>
      <xdr:rowOff>190499</xdr:rowOff>
    </xdr:from>
    <xdr:to>
      <xdr:col>26</xdr:col>
      <xdr:colOff>133350</xdr:colOff>
      <xdr:row>2</xdr:row>
      <xdr:rowOff>95250</xdr:rowOff>
    </xdr:to>
    <xdr:sp macro="" textlink="">
      <xdr:nvSpPr>
        <xdr:cNvPr id="4" name="テキスト ボックス 3"/>
        <xdr:cNvSpPr txBox="1"/>
      </xdr:nvSpPr>
      <xdr:spPr>
        <a:xfrm>
          <a:off x="6581775" y="19049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←入力</a:t>
          </a:r>
          <a:endParaRPr kumimoji="1" lang="en-US" altLang="ja-JP" sz="1100" b="1">
            <a:solidFill>
              <a:srgbClr val="FFFF00"/>
            </a:solidFill>
          </a:endParaRPr>
        </a:p>
      </xdr:txBody>
    </xdr:sp>
    <xdr:clientData/>
  </xdr:twoCellAnchor>
  <xdr:twoCellAnchor>
    <xdr:from>
      <xdr:col>29</xdr:col>
      <xdr:colOff>142875</xdr:colOff>
      <xdr:row>6</xdr:row>
      <xdr:rowOff>57149</xdr:rowOff>
    </xdr:from>
    <xdr:to>
      <xdr:col>36</xdr:col>
      <xdr:colOff>228600</xdr:colOff>
      <xdr:row>8</xdr:row>
      <xdr:rowOff>123825</xdr:rowOff>
    </xdr:to>
    <xdr:sp macro="" textlink="">
      <xdr:nvSpPr>
        <xdr:cNvPr id="5" name="テキスト ボックス 4"/>
        <xdr:cNvSpPr txBox="1"/>
      </xdr:nvSpPr>
      <xdr:spPr>
        <a:xfrm>
          <a:off x="8077200" y="144779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　入力</a:t>
          </a:r>
          <a:endParaRPr kumimoji="1" lang="en-US" altLang="ja-JP" sz="1100" b="1">
            <a:solidFill>
              <a:srgbClr val="FFFF00"/>
            </a:solidFill>
          </a:endParaRPr>
        </a:p>
      </xdr:txBody>
    </xdr:sp>
    <xdr:clientData/>
  </xdr:twoCellAnchor>
  <xdr:twoCellAnchor>
    <xdr:from>
      <xdr:col>40</xdr:col>
      <xdr:colOff>114300</xdr:colOff>
      <xdr:row>1</xdr:row>
      <xdr:rowOff>190499</xdr:rowOff>
    </xdr:from>
    <xdr:to>
      <xdr:col>43</xdr:col>
      <xdr:colOff>200025</xdr:colOff>
      <xdr:row>3</xdr:row>
      <xdr:rowOff>114300</xdr:rowOff>
    </xdr:to>
    <xdr:sp macro="" textlink="">
      <xdr:nvSpPr>
        <xdr:cNvPr id="6" name="テキスト ボックス 5"/>
        <xdr:cNvSpPr txBox="1"/>
      </xdr:nvSpPr>
      <xdr:spPr>
        <a:xfrm>
          <a:off x="10944225" y="43814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　入力</a:t>
          </a:r>
          <a:endParaRPr kumimoji="1" lang="en-US" altLang="ja-JP" sz="1100" b="1">
            <a:solidFill>
              <a:srgbClr val="FFFF00"/>
            </a:solidFill>
          </a:endParaRPr>
        </a:p>
      </xdr:txBody>
    </xdr:sp>
    <xdr:clientData/>
  </xdr:twoCellAnchor>
  <xdr:twoCellAnchor>
    <xdr:from>
      <xdr:col>5</xdr:col>
      <xdr:colOff>85725</xdr:colOff>
      <xdr:row>9</xdr:row>
      <xdr:rowOff>28574</xdr:rowOff>
    </xdr:from>
    <xdr:to>
      <xdr:col>9</xdr:col>
      <xdr:colOff>171450</xdr:colOff>
      <xdr:row>11</xdr:row>
      <xdr:rowOff>28575</xdr:rowOff>
    </xdr:to>
    <xdr:sp macro="" textlink="">
      <xdr:nvSpPr>
        <xdr:cNvPr id="7" name="テキスト ボックス 6"/>
        <xdr:cNvSpPr txBox="1"/>
      </xdr:nvSpPr>
      <xdr:spPr>
        <a:xfrm>
          <a:off x="3219450" y="1924049"/>
          <a:ext cx="885825" cy="3810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　入力</a:t>
          </a:r>
          <a:endParaRPr kumimoji="1" lang="en-US" altLang="ja-JP" sz="1100" b="1">
            <a:solidFill>
              <a:srgbClr val="FFFF00"/>
            </a:solidFill>
          </a:endParaRPr>
        </a:p>
      </xdr:txBody>
    </xdr:sp>
    <xdr:clientData/>
  </xdr:twoCellAnchor>
  <xdr:twoCellAnchor>
    <xdr:from>
      <xdr:col>1</xdr:col>
      <xdr:colOff>266700</xdr:colOff>
      <xdr:row>17</xdr:row>
      <xdr:rowOff>142875</xdr:rowOff>
    </xdr:from>
    <xdr:to>
      <xdr:col>37</xdr:col>
      <xdr:colOff>466725</xdr:colOff>
      <xdr:row>41</xdr:row>
      <xdr:rowOff>171449</xdr:rowOff>
    </xdr:to>
    <xdr:sp macro="" textlink="">
      <xdr:nvSpPr>
        <xdr:cNvPr id="11" name="テキスト ボックス 10"/>
        <xdr:cNvSpPr txBox="1"/>
      </xdr:nvSpPr>
      <xdr:spPr>
        <a:xfrm>
          <a:off x="466725" y="3590925"/>
          <a:ext cx="9239250" cy="3181349"/>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a:t>
          </a:r>
          <a:endParaRPr kumimoji="1" lang="en-US" altLang="ja-JP" sz="1100" b="1">
            <a:solidFill>
              <a:srgbClr val="FFFF00"/>
            </a:solidFill>
          </a:endParaRPr>
        </a:p>
        <a:p>
          <a:pPr algn="l"/>
          <a:r>
            <a:rPr kumimoji="1" lang="ja-JP" altLang="en-US" sz="1100" b="1">
              <a:solidFill>
                <a:srgbClr val="FFFF00"/>
              </a:solidFill>
            </a:rPr>
            <a:t>・管理者＋児童発達支援管理責任者</a:t>
          </a:r>
          <a:endParaRPr kumimoji="1" lang="en-US" altLang="ja-JP" sz="1100" b="1">
            <a:solidFill>
              <a:srgbClr val="FFFF00"/>
            </a:solidFill>
          </a:endParaRPr>
        </a:p>
        <a:p>
          <a:pPr algn="l"/>
          <a:r>
            <a:rPr kumimoji="1" lang="ja-JP" altLang="en-US" sz="1100" b="1">
              <a:solidFill>
                <a:srgbClr val="FFFF00"/>
              </a:solidFill>
            </a:rPr>
            <a:t>・管理者＋直接指導職員</a:t>
          </a:r>
          <a:endParaRPr kumimoji="1" lang="en-US" altLang="ja-JP" sz="1100" b="1">
            <a:solidFill>
              <a:srgbClr val="FFFF00"/>
            </a:solidFill>
          </a:endParaRPr>
        </a:p>
        <a:p>
          <a:pPr algn="l"/>
          <a:r>
            <a:rPr kumimoji="1" lang="ja-JP" altLang="en-US" sz="1100" b="1">
              <a:solidFill>
                <a:srgbClr val="FFFF00"/>
              </a:solidFill>
            </a:rPr>
            <a:t>は同時並行兼務が可能です。（＝どちらにもに</a:t>
          </a:r>
          <a:r>
            <a:rPr kumimoji="1" lang="en-US" altLang="ja-JP" sz="1100" b="1">
              <a:solidFill>
                <a:srgbClr val="FFFF00"/>
              </a:solidFill>
            </a:rPr>
            <a:t>8</a:t>
          </a:r>
          <a:r>
            <a:rPr kumimoji="1" lang="ja-JP" altLang="en-US" sz="1100" b="1">
              <a:solidFill>
                <a:srgbClr val="FFFF00"/>
              </a:solidFill>
            </a:rPr>
            <a:t>時間計上できます。）</a:t>
          </a:r>
          <a:endParaRPr kumimoji="1" lang="en-US" altLang="ja-JP" sz="1100" b="1">
            <a:solidFill>
              <a:srgbClr val="FFFF00"/>
            </a:solidFill>
          </a:endParaRPr>
        </a:p>
        <a:p>
          <a:pPr algn="l"/>
          <a:endParaRPr kumimoji="1" lang="en-US" altLang="ja-JP" sz="1100" b="1">
            <a:solidFill>
              <a:srgbClr val="FFFF00"/>
            </a:solidFill>
          </a:endParaRPr>
        </a:p>
        <a:p>
          <a:pPr algn="l"/>
          <a:r>
            <a:rPr kumimoji="1" lang="ja-JP" altLang="en-US" sz="1100" b="1">
              <a:solidFill>
                <a:srgbClr val="FFFF00"/>
              </a:solidFill>
            </a:rPr>
            <a:t>・児童発達支援管理責任者（</a:t>
          </a:r>
          <a:r>
            <a:rPr kumimoji="1" lang="en-US" altLang="ja-JP" sz="1100" b="1">
              <a:solidFill>
                <a:srgbClr val="FFFF00"/>
              </a:solidFill>
            </a:rPr>
            <a:t>1</a:t>
          </a:r>
          <a:r>
            <a:rPr kumimoji="1" lang="ja-JP" altLang="en-US" sz="1100" b="1">
              <a:solidFill>
                <a:srgbClr val="FFFF00"/>
              </a:solidFill>
            </a:rPr>
            <a:t>人目）は専任かつ常勤である必要があるため、管理者以外との兼務はできません。</a:t>
          </a:r>
          <a:endParaRPr kumimoji="1" lang="en-US" altLang="ja-JP" sz="1100" b="1">
            <a:solidFill>
              <a:srgbClr val="FFFF00"/>
            </a:solidFill>
          </a:endParaRPr>
        </a:p>
        <a:p>
          <a:pPr algn="l"/>
          <a:r>
            <a:rPr kumimoji="1" lang="ja-JP" altLang="en-US" sz="1100" b="1">
              <a:solidFill>
                <a:srgbClr val="FFFF00"/>
              </a:solidFill>
            </a:rPr>
            <a:t>・児童指導員や保育士と、保育所等訪問支援等の訪問支援員の兼務は可能ですが、時間を分けて記載する必要があります。</a:t>
          </a:r>
          <a:endParaRPr kumimoji="1" lang="en-US" altLang="ja-JP" sz="1100" b="1">
            <a:solidFill>
              <a:srgbClr val="FFFF00"/>
            </a:solidFill>
          </a:endParaRPr>
        </a:p>
        <a:p>
          <a:pPr algn="l"/>
          <a:endParaRPr kumimoji="1" lang="en-US" altLang="ja-JP" sz="1100" b="1">
            <a:solidFill>
              <a:srgbClr val="FFFF00"/>
            </a:solidFill>
          </a:endParaRPr>
        </a:p>
        <a:p>
          <a:pPr algn="l"/>
          <a:r>
            <a:rPr kumimoji="1" lang="ja-JP" altLang="en-US" sz="1100" b="1">
              <a:solidFill>
                <a:srgbClr val="FFFF00"/>
              </a:solidFill>
            </a:rPr>
            <a:t>例：サービス提供時間　児発・放デイ　</a:t>
          </a:r>
          <a:r>
            <a:rPr kumimoji="1" lang="en-US" altLang="ja-JP" sz="1100" b="1">
              <a:solidFill>
                <a:srgbClr val="FFFF00"/>
              </a:solidFill>
            </a:rPr>
            <a:t>14</a:t>
          </a:r>
          <a:r>
            <a:rPr kumimoji="1" lang="ja-JP" altLang="en-US" sz="1100" b="1">
              <a:solidFill>
                <a:srgbClr val="FFFF00"/>
              </a:solidFill>
            </a:rPr>
            <a:t>時～</a:t>
          </a:r>
          <a:r>
            <a:rPr kumimoji="1" lang="en-US" altLang="ja-JP" sz="1100" b="1">
              <a:solidFill>
                <a:srgbClr val="FFFF00"/>
              </a:solidFill>
            </a:rPr>
            <a:t>18</a:t>
          </a:r>
          <a:r>
            <a:rPr kumimoji="1" lang="ja-JP" altLang="en-US" sz="1100" b="1">
              <a:solidFill>
                <a:srgbClr val="FFFF00"/>
              </a:solidFill>
            </a:rPr>
            <a:t>時</a:t>
          </a:r>
          <a:endParaRPr kumimoji="1" lang="en-US" altLang="ja-JP" sz="1100" b="1">
            <a:solidFill>
              <a:srgbClr val="FFFF00"/>
            </a:solidFill>
          </a:endParaRPr>
        </a:p>
        <a:p>
          <a:pPr algn="l"/>
          <a:r>
            <a:rPr kumimoji="1" lang="ja-JP" altLang="en-US" sz="1100" b="1">
              <a:solidFill>
                <a:srgbClr val="FFFF00"/>
              </a:solidFill>
            </a:rPr>
            <a:t>　　　　　　　　　　　保育所等訪問支援　</a:t>
          </a:r>
          <a:r>
            <a:rPr kumimoji="1" lang="en-US" altLang="ja-JP" sz="1100" b="1">
              <a:solidFill>
                <a:srgbClr val="FFFF00"/>
              </a:solidFill>
            </a:rPr>
            <a:t>9</a:t>
          </a:r>
          <a:r>
            <a:rPr kumimoji="1" lang="ja-JP" altLang="en-US" sz="1100" b="1">
              <a:solidFill>
                <a:srgbClr val="FFFF00"/>
              </a:solidFill>
            </a:rPr>
            <a:t>時～</a:t>
          </a:r>
          <a:r>
            <a:rPr kumimoji="1" lang="en-US" altLang="ja-JP" sz="1100" b="1">
              <a:solidFill>
                <a:srgbClr val="FFFF00"/>
              </a:solidFill>
            </a:rPr>
            <a:t>13</a:t>
          </a:r>
          <a:r>
            <a:rPr kumimoji="1" lang="ja-JP" altLang="en-US" sz="1100" b="1">
              <a:solidFill>
                <a:srgbClr val="FFFF00"/>
              </a:solidFill>
            </a:rPr>
            <a:t>時　と設定している場合、</a:t>
          </a:r>
          <a:endParaRPr kumimoji="1" lang="en-US" altLang="ja-JP" sz="1100" b="1">
            <a:solidFill>
              <a:srgbClr val="FFFF00"/>
            </a:solidFill>
          </a:endParaRPr>
        </a:p>
        <a:p>
          <a:pPr algn="l"/>
          <a:r>
            <a:rPr kumimoji="1" lang="ja-JP" altLang="en-US" sz="1100" b="1">
              <a:solidFill>
                <a:srgbClr val="FFFF00"/>
              </a:solidFill>
            </a:rPr>
            <a:t>　　基準人員（</a:t>
          </a:r>
          <a:r>
            <a:rPr kumimoji="1" lang="en-US" altLang="ja-JP" sz="1100" b="1">
              <a:solidFill>
                <a:srgbClr val="FFFF00"/>
              </a:solidFill>
            </a:rPr>
            <a:t>2</a:t>
          </a:r>
          <a:r>
            <a:rPr kumimoji="1" lang="ja-JP" altLang="en-US" sz="1100" b="1">
              <a:solidFill>
                <a:srgbClr val="FFFF00"/>
              </a:solidFill>
            </a:rPr>
            <a:t>人目）の岩手さんを児童指導員として</a:t>
          </a:r>
          <a:r>
            <a:rPr kumimoji="1" lang="en-US" altLang="ja-JP" sz="1100" b="1">
              <a:solidFill>
                <a:srgbClr val="FFFF00"/>
              </a:solidFill>
            </a:rPr>
            <a:t>4</a:t>
          </a:r>
          <a:r>
            <a:rPr kumimoji="1" lang="ja-JP" altLang="en-US" sz="1100" b="1">
              <a:solidFill>
                <a:srgbClr val="FFFF00"/>
              </a:solidFill>
            </a:rPr>
            <a:t>時間・訪問支援員として</a:t>
          </a:r>
          <a:r>
            <a:rPr kumimoji="1" lang="en-US" altLang="ja-JP" sz="1100" b="1">
              <a:solidFill>
                <a:srgbClr val="FFFF00"/>
              </a:solidFill>
            </a:rPr>
            <a:t>4</a:t>
          </a:r>
          <a:r>
            <a:rPr kumimoji="1" lang="ja-JP" altLang="en-US" sz="1100" b="1">
              <a:solidFill>
                <a:srgbClr val="FFFF00"/>
              </a:solidFill>
            </a:rPr>
            <a:t>時間配置。</a:t>
          </a:r>
          <a:endParaRPr kumimoji="1" lang="en-US" altLang="ja-JP" sz="1100" b="1">
            <a:solidFill>
              <a:srgbClr val="FFFF00"/>
            </a:solidFill>
          </a:endParaRPr>
        </a:p>
        <a:p>
          <a:pPr algn="l"/>
          <a:r>
            <a:rPr kumimoji="1" lang="ja-JP" altLang="en-US" sz="1100" b="1">
              <a:solidFill>
                <a:srgbClr val="FFFF00"/>
              </a:solidFill>
            </a:rPr>
            <a:t>　　（同一事業所内で兼務し、勤務時間が常勤時間数に達しているため、勤務形態は常勤兼務となる。）</a:t>
          </a:r>
          <a:endParaRPr kumimoji="1" lang="en-US" altLang="ja-JP" sz="1100" b="1">
            <a:solidFill>
              <a:srgbClr val="FFFF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85725</xdr:colOff>
      <xdr:row>2</xdr:row>
      <xdr:rowOff>152399</xdr:rowOff>
    </xdr:from>
    <xdr:to>
      <xdr:col>10</xdr:col>
      <xdr:colOff>95250</xdr:colOff>
      <xdr:row>5</xdr:row>
      <xdr:rowOff>123824</xdr:rowOff>
    </xdr:to>
    <xdr:sp macro="" textlink="">
      <xdr:nvSpPr>
        <xdr:cNvPr id="2" name="テキスト ボックス 1"/>
        <xdr:cNvSpPr txBox="1"/>
      </xdr:nvSpPr>
      <xdr:spPr>
        <a:xfrm>
          <a:off x="85725" y="628649"/>
          <a:ext cx="4143375" cy="65722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ケース：週５・利用児童１０名以下</a:t>
          </a:r>
        </a:p>
        <a:p>
          <a:pPr algn="ctr"/>
          <a:r>
            <a:rPr kumimoji="1" lang="ja-JP" altLang="en-US" sz="1100" b="1">
              <a:solidFill>
                <a:srgbClr val="FFFF00"/>
              </a:solidFill>
            </a:rPr>
            <a:t>・常勤２名＋加配（常勤）１名配置の場合</a:t>
          </a:r>
          <a:endParaRPr kumimoji="1" lang="en-US" altLang="ja-JP" sz="1100" b="1">
            <a:solidFill>
              <a:srgbClr val="FFFF00"/>
            </a:solidFill>
          </a:endParaRPr>
        </a:p>
      </xdr:txBody>
    </xdr:sp>
    <xdr:clientData/>
  </xdr:twoCellAnchor>
  <xdr:twoCellAnchor>
    <xdr:from>
      <xdr:col>12</xdr:col>
      <xdr:colOff>104776</xdr:colOff>
      <xdr:row>17</xdr:row>
      <xdr:rowOff>85724</xdr:rowOff>
    </xdr:from>
    <xdr:to>
      <xdr:col>26</xdr:col>
      <xdr:colOff>161926</xdr:colOff>
      <xdr:row>20</xdr:row>
      <xdr:rowOff>57149</xdr:rowOff>
    </xdr:to>
    <xdr:sp macro="" textlink="">
      <xdr:nvSpPr>
        <xdr:cNvPr id="3" name="テキスト ボックス 2"/>
        <xdr:cNvSpPr txBox="1"/>
      </xdr:nvSpPr>
      <xdr:spPr>
        <a:xfrm>
          <a:off x="4638676" y="3533774"/>
          <a:ext cx="2857500" cy="65722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↑基準人員を黄色、加配人員を緑色で</a:t>
          </a:r>
          <a:endParaRPr kumimoji="1" lang="en-US" altLang="ja-JP" sz="1100" b="1">
            <a:solidFill>
              <a:srgbClr val="FFFF00"/>
            </a:solidFill>
          </a:endParaRPr>
        </a:p>
        <a:p>
          <a:pPr algn="ctr"/>
          <a:r>
            <a:rPr kumimoji="1" lang="ja-JP" altLang="en-US" sz="1100" b="1">
              <a:solidFill>
                <a:srgbClr val="FFFF00"/>
              </a:solidFill>
            </a:rPr>
            <a:t>着色しています。</a:t>
          </a:r>
          <a:endParaRPr kumimoji="1" lang="en-US" altLang="ja-JP" sz="1100" b="1">
            <a:solidFill>
              <a:srgbClr val="FFFF00"/>
            </a:solidFill>
          </a:endParaRPr>
        </a:p>
      </xdr:txBody>
    </xdr:sp>
    <xdr:clientData/>
  </xdr:twoCellAnchor>
  <xdr:twoCellAnchor>
    <xdr:from>
      <xdr:col>31</xdr:col>
      <xdr:colOff>19050</xdr:colOff>
      <xdr:row>17</xdr:row>
      <xdr:rowOff>38100</xdr:rowOff>
    </xdr:from>
    <xdr:to>
      <xdr:col>41</xdr:col>
      <xdr:colOff>361950</xdr:colOff>
      <xdr:row>18</xdr:row>
      <xdr:rowOff>142876</xdr:rowOff>
    </xdr:to>
    <xdr:sp macro="" textlink="">
      <xdr:nvSpPr>
        <xdr:cNvPr id="4" name="テキスト ボックス 3"/>
        <xdr:cNvSpPr txBox="1"/>
      </xdr:nvSpPr>
      <xdr:spPr>
        <a:xfrm>
          <a:off x="8353425" y="3486150"/>
          <a:ext cx="2981325" cy="333376"/>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b="1">
              <a:solidFill>
                <a:srgbClr val="FFFF00"/>
              </a:solidFill>
            </a:rPr>
            <a:t>加配時間に関して手動で入力が必要です　↑</a:t>
          </a:r>
          <a:endParaRPr kumimoji="1" lang="en-US" altLang="ja-JP" sz="1100" b="1">
            <a:solidFill>
              <a:srgbClr val="FFFF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85725</xdr:colOff>
      <xdr:row>2</xdr:row>
      <xdr:rowOff>152399</xdr:rowOff>
    </xdr:from>
    <xdr:to>
      <xdr:col>10</xdr:col>
      <xdr:colOff>95250</xdr:colOff>
      <xdr:row>5</xdr:row>
      <xdr:rowOff>123824</xdr:rowOff>
    </xdr:to>
    <xdr:sp macro="" textlink="">
      <xdr:nvSpPr>
        <xdr:cNvPr id="2" name="テキスト ボックス 1"/>
        <xdr:cNvSpPr txBox="1"/>
      </xdr:nvSpPr>
      <xdr:spPr>
        <a:xfrm>
          <a:off x="85725" y="628649"/>
          <a:ext cx="4143375" cy="65722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ケース：週５・利用児童１０名以下</a:t>
          </a:r>
        </a:p>
        <a:p>
          <a:pPr algn="ctr"/>
          <a:r>
            <a:rPr kumimoji="1" lang="ja-JP" altLang="en-US" sz="1100" b="1">
              <a:solidFill>
                <a:srgbClr val="FFFF00"/>
              </a:solidFill>
            </a:rPr>
            <a:t>・常勤２名＋加配（常勤）</a:t>
          </a:r>
          <a:r>
            <a:rPr kumimoji="1" lang="en-US" altLang="ja-JP" sz="1100" b="1">
              <a:solidFill>
                <a:srgbClr val="FFFF00"/>
              </a:solidFill>
            </a:rPr>
            <a:t>2</a:t>
          </a:r>
          <a:r>
            <a:rPr kumimoji="1" lang="ja-JP" altLang="en-US" sz="1100" b="1">
              <a:solidFill>
                <a:srgbClr val="FFFF00"/>
              </a:solidFill>
            </a:rPr>
            <a:t>名配置の場合</a:t>
          </a:r>
          <a:endParaRPr kumimoji="1" lang="en-US" altLang="ja-JP" sz="1100" b="1">
            <a:solidFill>
              <a:srgbClr val="FFFF00"/>
            </a:solidFill>
          </a:endParaRPr>
        </a:p>
      </xdr:txBody>
    </xdr:sp>
    <xdr:clientData/>
  </xdr:twoCellAnchor>
  <xdr:twoCellAnchor>
    <xdr:from>
      <xdr:col>10</xdr:col>
      <xdr:colOff>66676</xdr:colOff>
      <xdr:row>18</xdr:row>
      <xdr:rowOff>152399</xdr:rowOff>
    </xdr:from>
    <xdr:to>
      <xdr:col>24</xdr:col>
      <xdr:colOff>123826</xdr:colOff>
      <xdr:row>21</xdr:row>
      <xdr:rowOff>123824</xdr:rowOff>
    </xdr:to>
    <xdr:sp macro="" textlink="">
      <xdr:nvSpPr>
        <xdr:cNvPr id="3" name="テキスト ボックス 2"/>
        <xdr:cNvSpPr txBox="1"/>
      </xdr:nvSpPr>
      <xdr:spPr>
        <a:xfrm>
          <a:off x="4200526" y="3829049"/>
          <a:ext cx="2857500" cy="65722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↑基準人員を黄色、加配人員を緑色で</a:t>
          </a:r>
          <a:endParaRPr kumimoji="1" lang="en-US" altLang="ja-JP" sz="1100" b="1">
            <a:solidFill>
              <a:srgbClr val="FFFF00"/>
            </a:solidFill>
          </a:endParaRPr>
        </a:p>
        <a:p>
          <a:pPr algn="ctr"/>
          <a:r>
            <a:rPr kumimoji="1" lang="ja-JP" altLang="en-US" sz="1100" b="1">
              <a:solidFill>
                <a:srgbClr val="FFFF00"/>
              </a:solidFill>
            </a:rPr>
            <a:t>着色しています。</a:t>
          </a:r>
          <a:endParaRPr kumimoji="1" lang="en-US" altLang="ja-JP" sz="1100" b="1">
            <a:solidFill>
              <a:srgbClr val="FFFF00"/>
            </a:solidFill>
          </a:endParaRPr>
        </a:p>
      </xdr:txBody>
    </xdr:sp>
    <xdr:clientData/>
  </xdr:twoCellAnchor>
  <xdr:twoCellAnchor>
    <xdr:from>
      <xdr:col>31</xdr:col>
      <xdr:colOff>9525</xdr:colOff>
      <xdr:row>18</xdr:row>
      <xdr:rowOff>57150</xdr:rowOff>
    </xdr:from>
    <xdr:to>
      <xdr:col>41</xdr:col>
      <xdr:colOff>352425</xdr:colOff>
      <xdr:row>19</xdr:row>
      <xdr:rowOff>161926</xdr:rowOff>
    </xdr:to>
    <xdr:sp macro="" textlink="">
      <xdr:nvSpPr>
        <xdr:cNvPr id="4" name="テキスト ボックス 3"/>
        <xdr:cNvSpPr txBox="1"/>
      </xdr:nvSpPr>
      <xdr:spPr>
        <a:xfrm>
          <a:off x="8343900" y="3733800"/>
          <a:ext cx="2981325" cy="333376"/>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b="1">
              <a:solidFill>
                <a:srgbClr val="FFFF00"/>
              </a:solidFill>
            </a:rPr>
            <a:t>加配時間に関して手動で入力が必要です　↑</a:t>
          </a:r>
          <a:endParaRPr kumimoji="1" lang="en-US" altLang="ja-JP" sz="1100" b="1">
            <a:solidFill>
              <a:srgbClr val="FFFF00"/>
            </a:solidFill>
          </a:endParaRPr>
        </a:p>
      </xdr:txBody>
    </xdr:sp>
    <xdr:clientData/>
  </xdr:twoCellAnchor>
  <xdr:twoCellAnchor>
    <xdr:from>
      <xdr:col>25</xdr:col>
      <xdr:colOff>76200</xdr:colOff>
      <xdr:row>21</xdr:row>
      <xdr:rowOff>0</xdr:rowOff>
    </xdr:from>
    <xdr:to>
      <xdr:col>39</xdr:col>
      <xdr:colOff>352425</xdr:colOff>
      <xdr:row>36</xdr:row>
      <xdr:rowOff>142875</xdr:rowOff>
    </xdr:to>
    <xdr:sp macro="" textlink="">
      <xdr:nvSpPr>
        <xdr:cNvPr id="5" name="テキスト ボックス 4"/>
        <xdr:cNvSpPr txBox="1"/>
      </xdr:nvSpPr>
      <xdr:spPr>
        <a:xfrm>
          <a:off x="7210425" y="4362450"/>
          <a:ext cx="3543300" cy="128587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児童福祉事業における実務経験が</a:t>
          </a:r>
          <a:r>
            <a:rPr kumimoji="1" lang="en-US" altLang="ja-JP" sz="1100" b="1">
              <a:solidFill>
                <a:srgbClr val="FFFF00"/>
              </a:solidFill>
            </a:rPr>
            <a:t>5</a:t>
          </a:r>
          <a:r>
            <a:rPr kumimoji="1" lang="ja-JP" altLang="en-US" sz="1100" b="1">
              <a:solidFill>
                <a:srgbClr val="FFFF00"/>
              </a:solidFill>
            </a:rPr>
            <a:t>年以上の職員が、</a:t>
          </a:r>
          <a:endParaRPr kumimoji="1" lang="en-US" altLang="ja-JP" sz="1100" b="1">
            <a:solidFill>
              <a:srgbClr val="FFFF00"/>
            </a:solidFill>
          </a:endParaRPr>
        </a:p>
        <a:p>
          <a:pPr algn="l"/>
          <a:r>
            <a:rPr kumimoji="1" lang="ja-JP" altLang="en-US" sz="1100" b="1">
              <a:solidFill>
                <a:srgbClr val="FFFF00"/>
              </a:solidFill>
            </a:rPr>
            <a:t>常勤で</a:t>
          </a:r>
          <a:r>
            <a:rPr kumimoji="1" lang="en-US" altLang="ja-JP" sz="1100" b="1">
              <a:solidFill>
                <a:srgbClr val="FFFF00"/>
              </a:solidFill>
            </a:rPr>
            <a:t>2</a:t>
          </a:r>
          <a:r>
            <a:rPr kumimoji="1" lang="ja-JP" altLang="en-US" sz="1100" b="1">
              <a:solidFill>
                <a:srgbClr val="FFFF00"/>
              </a:solidFill>
            </a:rPr>
            <a:t>名加配されているため、</a:t>
          </a:r>
          <a:endParaRPr kumimoji="1" lang="en-US" altLang="ja-JP" sz="1100" b="1">
            <a:solidFill>
              <a:srgbClr val="FFFF00"/>
            </a:solidFill>
          </a:endParaRPr>
        </a:p>
        <a:p>
          <a:pPr algn="l"/>
          <a:r>
            <a:rPr kumimoji="1" lang="ja-JP" altLang="en-US" sz="1100" b="1">
              <a:solidFill>
                <a:srgbClr val="FFFF00"/>
              </a:solidFill>
            </a:rPr>
            <a:t>・児童指導員等加配加算（常勤専従</a:t>
          </a:r>
          <a:r>
            <a:rPr kumimoji="1" lang="en-US" altLang="ja-JP" sz="1100" b="1">
              <a:solidFill>
                <a:srgbClr val="FFFF00"/>
              </a:solidFill>
            </a:rPr>
            <a:t>5</a:t>
          </a:r>
          <a:r>
            <a:rPr kumimoji="1" lang="ja-JP" altLang="en-US" sz="1100" b="1">
              <a:solidFill>
                <a:srgbClr val="FFFF00"/>
              </a:solidFill>
            </a:rPr>
            <a:t>年以上）</a:t>
          </a:r>
          <a:endParaRPr kumimoji="1" lang="en-US" altLang="ja-JP" sz="1100" b="1">
            <a:solidFill>
              <a:srgbClr val="FFFF00"/>
            </a:solidFill>
          </a:endParaRPr>
        </a:p>
        <a:p>
          <a:pPr algn="l"/>
          <a:r>
            <a:rPr kumimoji="1" lang="ja-JP" altLang="en-US" sz="1100" b="1">
              <a:solidFill>
                <a:srgbClr val="FFFF00"/>
              </a:solidFill>
            </a:rPr>
            <a:t>・専門的支援体制加算</a:t>
          </a:r>
          <a:endParaRPr kumimoji="1" lang="en-US" altLang="ja-JP" sz="1100" b="1">
            <a:solidFill>
              <a:srgbClr val="FFFF00"/>
            </a:solidFill>
          </a:endParaRPr>
        </a:p>
        <a:p>
          <a:pPr algn="l"/>
          <a:r>
            <a:rPr kumimoji="1" lang="ja-JP" altLang="en-US" sz="1100" b="1">
              <a:solidFill>
                <a:srgbClr val="FFFF00"/>
              </a:solidFill>
            </a:rPr>
            <a:t>が算定可能です。　　　　　　　　　　　　　　→</a:t>
          </a:r>
          <a:endParaRPr kumimoji="1" lang="en-US" altLang="ja-JP" sz="1100" b="1">
            <a:solidFill>
              <a:srgbClr val="FFFF00"/>
            </a:solidFill>
          </a:endParaRPr>
        </a:p>
      </xdr:txBody>
    </xdr:sp>
    <xdr:clientData/>
  </xdr:twoCellAnchor>
  <xdr:twoCellAnchor>
    <xdr:from>
      <xdr:col>2</xdr:col>
      <xdr:colOff>447675</xdr:colOff>
      <xdr:row>18</xdr:row>
      <xdr:rowOff>85724</xdr:rowOff>
    </xdr:from>
    <xdr:to>
      <xdr:col>7</xdr:col>
      <xdr:colOff>47625</xdr:colOff>
      <xdr:row>33</xdr:row>
      <xdr:rowOff>228599</xdr:rowOff>
    </xdr:to>
    <xdr:sp macro="" textlink="">
      <xdr:nvSpPr>
        <xdr:cNvPr id="6" name="テキスト ボックス 5"/>
        <xdr:cNvSpPr txBox="1"/>
      </xdr:nvSpPr>
      <xdr:spPr>
        <a:xfrm>
          <a:off x="1809750" y="3762374"/>
          <a:ext cx="1771650" cy="128587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b="1">
              <a:solidFill>
                <a:srgbClr val="FFFF00"/>
              </a:solidFill>
            </a:rPr>
            <a:t>↑児童福祉事業での</a:t>
          </a:r>
          <a:endParaRPr kumimoji="1" lang="en-US" altLang="ja-JP" sz="1100" b="1">
            <a:solidFill>
              <a:srgbClr val="FFFF00"/>
            </a:solidFill>
          </a:endParaRPr>
        </a:p>
        <a:p>
          <a:pPr algn="ctr"/>
          <a:r>
            <a:rPr kumimoji="1" lang="ja-JP" altLang="en-US" sz="1100" b="1">
              <a:solidFill>
                <a:srgbClr val="FFFF00"/>
              </a:solidFill>
            </a:rPr>
            <a:t>実務経験が</a:t>
          </a:r>
          <a:endParaRPr kumimoji="1" lang="en-US" altLang="ja-JP" sz="1100" b="1">
            <a:solidFill>
              <a:srgbClr val="FFFF00"/>
            </a:solidFill>
          </a:endParaRPr>
        </a:p>
        <a:p>
          <a:pPr algn="ctr"/>
          <a:r>
            <a:rPr kumimoji="1" lang="en-US" altLang="ja-JP" sz="1100" b="1">
              <a:solidFill>
                <a:srgbClr val="FFFF00"/>
              </a:solidFill>
            </a:rPr>
            <a:t>5</a:t>
          </a:r>
          <a:r>
            <a:rPr kumimoji="1" lang="ja-JP" altLang="en-US" sz="1100" b="1">
              <a:solidFill>
                <a:srgbClr val="FFFF00"/>
              </a:solidFill>
            </a:rPr>
            <a:t>年以上ある方は</a:t>
          </a:r>
          <a:endParaRPr kumimoji="1" lang="en-US" altLang="ja-JP" sz="1100" b="1">
            <a:solidFill>
              <a:srgbClr val="FFFF00"/>
            </a:solidFill>
          </a:endParaRPr>
        </a:p>
        <a:p>
          <a:pPr algn="ctr"/>
          <a:r>
            <a:rPr kumimoji="1" lang="ja-JP" altLang="en-US" sz="1100" b="1">
              <a:solidFill>
                <a:srgbClr val="FFFF00"/>
              </a:solidFill>
            </a:rPr>
            <a:t>このように記載</a:t>
          </a:r>
          <a:endParaRPr kumimoji="1" lang="en-US" altLang="ja-JP" sz="1100" b="1">
            <a:solidFill>
              <a:srgbClr val="FFFF00"/>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85725</xdr:colOff>
      <xdr:row>2</xdr:row>
      <xdr:rowOff>152400</xdr:rowOff>
    </xdr:from>
    <xdr:to>
      <xdr:col>10</xdr:col>
      <xdr:colOff>95250</xdr:colOff>
      <xdr:row>5</xdr:row>
      <xdr:rowOff>152400</xdr:rowOff>
    </xdr:to>
    <xdr:sp macro="" textlink="">
      <xdr:nvSpPr>
        <xdr:cNvPr id="2" name="テキスト ボックス 1"/>
        <xdr:cNvSpPr txBox="1"/>
      </xdr:nvSpPr>
      <xdr:spPr>
        <a:xfrm>
          <a:off x="85725" y="628650"/>
          <a:ext cx="4143375" cy="68580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ケース：週５・利用児童１０名以下</a:t>
          </a:r>
        </a:p>
        <a:p>
          <a:pPr algn="ctr"/>
          <a:r>
            <a:rPr kumimoji="1" lang="ja-JP" altLang="en-US" sz="1100" b="1">
              <a:solidFill>
                <a:srgbClr val="FFFF00"/>
              </a:solidFill>
            </a:rPr>
            <a:t>・常勤２名＋加配（非常勤）２名配置の場合</a:t>
          </a:r>
        </a:p>
      </xdr:txBody>
    </xdr:sp>
    <xdr:clientData/>
  </xdr:twoCellAnchor>
  <xdr:twoCellAnchor>
    <xdr:from>
      <xdr:col>30</xdr:col>
      <xdr:colOff>180975</xdr:colOff>
      <xdr:row>18</xdr:row>
      <xdr:rowOff>85725</xdr:rowOff>
    </xdr:from>
    <xdr:to>
      <xdr:col>41</xdr:col>
      <xdr:colOff>323850</xdr:colOff>
      <xdr:row>19</xdr:row>
      <xdr:rowOff>190501</xdr:rowOff>
    </xdr:to>
    <xdr:sp macro="" textlink="">
      <xdr:nvSpPr>
        <xdr:cNvPr id="3" name="テキスト ボックス 2"/>
        <xdr:cNvSpPr txBox="1"/>
      </xdr:nvSpPr>
      <xdr:spPr>
        <a:xfrm>
          <a:off x="8315325" y="3762375"/>
          <a:ext cx="2981325" cy="333376"/>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b="1">
              <a:solidFill>
                <a:srgbClr val="FFFF00"/>
              </a:solidFill>
            </a:rPr>
            <a:t>加配時間に関して手動で入力が必要です　↑</a:t>
          </a:r>
          <a:endParaRPr kumimoji="1" lang="en-US" altLang="ja-JP" sz="1100" b="1">
            <a:solidFill>
              <a:srgbClr val="FFFF00"/>
            </a:solidFill>
          </a:endParaRPr>
        </a:p>
      </xdr:txBody>
    </xdr:sp>
    <xdr:clientData/>
  </xdr:twoCellAnchor>
  <xdr:twoCellAnchor>
    <xdr:from>
      <xdr:col>5</xdr:col>
      <xdr:colOff>76200</xdr:colOff>
      <xdr:row>18</xdr:row>
      <xdr:rowOff>123825</xdr:rowOff>
    </xdr:from>
    <xdr:to>
      <xdr:col>20</xdr:col>
      <xdr:colOff>57150</xdr:colOff>
      <xdr:row>21</xdr:row>
      <xdr:rowOff>95250</xdr:rowOff>
    </xdr:to>
    <xdr:sp macro="" textlink="">
      <xdr:nvSpPr>
        <xdr:cNvPr id="4" name="テキスト ボックス 3"/>
        <xdr:cNvSpPr txBox="1"/>
      </xdr:nvSpPr>
      <xdr:spPr>
        <a:xfrm>
          <a:off x="3209925" y="3800475"/>
          <a:ext cx="2981325" cy="65722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↑基準人員を黄色、加配人員を緑色で</a:t>
          </a:r>
          <a:endParaRPr kumimoji="1" lang="en-US" altLang="ja-JP" sz="1100" b="1">
            <a:solidFill>
              <a:srgbClr val="FFFF00"/>
            </a:solidFill>
          </a:endParaRPr>
        </a:p>
        <a:p>
          <a:pPr algn="ctr"/>
          <a:r>
            <a:rPr kumimoji="1" lang="ja-JP" altLang="en-US" sz="1100" b="1">
              <a:solidFill>
                <a:srgbClr val="FFFF00"/>
              </a:solidFill>
            </a:rPr>
            <a:t>着色しています。</a:t>
          </a:r>
          <a:endParaRPr kumimoji="1" lang="en-US" altLang="ja-JP" sz="1100" b="1">
            <a:solidFill>
              <a:srgbClr val="FFFF00"/>
            </a:solidFill>
          </a:endParaRPr>
        </a:p>
      </xdr:txBody>
    </xdr:sp>
    <xdr:clientData/>
  </xdr:twoCellAnchor>
  <xdr:twoCellAnchor>
    <xdr:from>
      <xdr:col>28</xdr:col>
      <xdr:colOff>180976</xdr:colOff>
      <xdr:row>38</xdr:row>
      <xdr:rowOff>85725</xdr:rowOff>
    </xdr:from>
    <xdr:to>
      <xdr:col>45</xdr:col>
      <xdr:colOff>257176</xdr:colOff>
      <xdr:row>43</xdr:row>
      <xdr:rowOff>66675</xdr:rowOff>
    </xdr:to>
    <xdr:sp macro="" textlink="">
      <xdr:nvSpPr>
        <xdr:cNvPr id="5" name="テキスト ボックス 4"/>
        <xdr:cNvSpPr txBox="1"/>
      </xdr:nvSpPr>
      <xdr:spPr>
        <a:xfrm>
          <a:off x="7915276" y="5876925"/>
          <a:ext cx="4629150" cy="124777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宮城さん（保育士）と福島さん（その他職員）の組み合わせで加配加算を計上する場合、単価が安い方である児童指導員等加配加算（その他従業員）を計上することとなります。</a:t>
          </a:r>
          <a:endParaRPr kumimoji="1" lang="en-US" altLang="ja-JP" sz="1100" b="1">
            <a:solidFill>
              <a:srgbClr val="FFFF00"/>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85725</xdr:colOff>
      <xdr:row>2</xdr:row>
      <xdr:rowOff>152400</xdr:rowOff>
    </xdr:from>
    <xdr:to>
      <xdr:col>10</xdr:col>
      <xdr:colOff>95250</xdr:colOff>
      <xdr:row>5</xdr:row>
      <xdr:rowOff>152400</xdr:rowOff>
    </xdr:to>
    <xdr:sp macro="" textlink="">
      <xdr:nvSpPr>
        <xdr:cNvPr id="2" name="テキスト ボックス 1"/>
        <xdr:cNvSpPr txBox="1"/>
      </xdr:nvSpPr>
      <xdr:spPr>
        <a:xfrm>
          <a:off x="85725" y="628650"/>
          <a:ext cx="4143375" cy="68580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ケース：週５・利用児童１０名以下</a:t>
          </a:r>
        </a:p>
        <a:p>
          <a:pPr algn="ctr"/>
          <a:r>
            <a:rPr kumimoji="1" lang="ja-JP" altLang="en-US" sz="1100" b="1">
              <a:solidFill>
                <a:srgbClr val="FFFF00"/>
              </a:solidFill>
            </a:rPr>
            <a:t>・常勤２名＋加配（非常勤）２名配置の場合</a:t>
          </a:r>
        </a:p>
      </xdr:txBody>
    </xdr:sp>
    <xdr:clientData/>
  </xdr:twoCellAnchor>
  <xdr:twoCellAnchor>
    <xdr:from>
      <xdr:col>21</xdr:col>
      <xdr:colOff>0</xdr:colOff>
      <xdr:row>38</xdr:row>
      <xdr:rowOff>76199</xdr:rowOff>
    </xdr:from>
    <xdr:to>
      <xdr:col>45</xdr:col>
      <xdr:colOff>228601</xdr:colOff>
      <xdr:row>43</xdr:row>
      <xdr:rowOff>190499</xdr:rowOff>
    </xdr:to>
    <xdr:sp macro="" textlink="">
      <xdr:nvSpPr>
        <xdr:cNvPr id="3" name="テキスト ボックス 2"/>
        <xdr:cNvSpPr txBox="1"/>
      </xdr:nvSpPr>
      <xdr:spPr>
        <a:xfrm>
          <a:off x="6334125" y="5867399"/>
          <a:ext cx="6181726" cy="138112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加配対象としていた非常勤の方（福島さん）が休んだ場合には、</a:t>
          </a:r>
          <a:endParaRPr kumimoji="1" lang="en-US" altLang="ja-JP" sz="1100" b="1">
            <a:solidFill>
              <a:srgbClr val="FFFF00"/>
            </a:solidFill>
          </a:endParaRPr>
        </a:p>
        <a:p>
          <a:pPr algn="l"/>
          <a:r>
            <a:rPr kumimoji="1" lang="ja-JP" altLang="en-US" sz="1100" b="1">
              <a:solidFill>
                <a:srgbClr val="FFFF00"/>
              </a:solidFill>
            </a:rPr>
            <a:t>月を通じて常勤換算</a:t>
          </a:r>
          <a:r>
            <a:rPr kumimoji="1" lang="en-US" altLang="ja-JP" sz="1100" b="1">
              <a:solidFill>
                <a:srgbClr val="FFFF00"/>
              </a:solidFill>
            </a:rPr>
            <a:t>1.0</a:t>
          </a:r>
          <a:r>
            <a:rPr kumimoji="1" lang="ja-JP" altLang="en-US" sz="1100" b="1">
              <a:solidFill>
                <a:srgbClr val="FFFF00"/>
              </a:solidFill>
            </a:rPr>
            <a:t>を満たさず、加配加算が計上できなくなります。</a:t>
          </a:r>
          <a:endParaRPr kumimoji="1" lang="en-US" altLang="ja-JP" sz="1100" b="1">
            <a:solidFill>
              <a:srgbClr val="FFFF00"/>
            </a:solidFill>
          </a:endParaRPr>
        </a:p>
        <a:p>
          <a:pPr algn="l"/>
          <a:r>
            <a:rPr kumimoji="1" lang="en-US" altLang="ja-JP" sz="1100" b="1">
              <a:solidFill>
                <a:srgbClr val="FFFF00"/>
              </a:solidFill>
            </a:rPr>
            <a:t>※</a:t>
          </a:r>
          <a:r>
            <a:rPr kumimoji="1" lang="ja-JP" altLang="en-US" sz="1100" b="1">
              <a:solidFill>
                <a:srgbClr val="FFFF00"/>
              </a:solidFill>
            </a:rPr>
            <a:t>次の月から満たし続けられる見込みの場合は、障がい者支援課に連絡し</a:t>
          </a:r>
          <a:endParaRPr kumimoji="1" lang="en-US" altLang="ja-JP" sz="1100" b="1">
            <a:solidFill>
              <a:srgbClr val="FFFF00"/>
            </a:solidFill>
          </a:endParaRPr>
        </a:p>
        <a:p>
          <a:pPr algn="l"/>
          <a:r>
            <a:rPr kumimoji="1" lang="ja-JP" altLang="en-US" sz="1100" b="1">
              <a:solidFill>
                <a:srgbClr val="FFFF00"/>
              </a:solidFill>
            </a:rPr>
            <a:t>「当該月のみ加配加算を外す旨の変更届を提出　及び　請求」を行うことが可能です。</a:t>
          </a:r>
          <a:endParaRPr kumimoji="1" lang="en-US" altLang="ja-JP" sz="1100" b="1">
            <a:solidFill>
              <a:srgbClr val="FFFF00"/>
            </a:solidFill>
          </a:endParaRPr>
        </a:p>
        <a:p>
          <a:pPr algn="l"/>
          <a:r>
            <a:rPr kumimoji="1" lang="ja-JP" altLang="en-US" sz="1100" b="1">
              <a:solidFill>
                <a:srgbClr val="FFFF00"/>
              </a:solidFill>
            </a:rPr>
            <a:t>詳しくはお問い合わせください。</a:t>
          </a:r>
          <a:endParaRPr kumimoji="1" lang="en-US" altLang="ja-JP" sz="1100" b="1">
            <a:solidFill>
              <a:srgbClr val="FFFF00"/>
            </a:solidFill>
          </a:endParaRPr>
        </a:p>
      </xdr:txBody>
    </xdr:sp>
    <xdr:clientData/>
  </xdr:twoCellAnchor>
  <xdr:twoCellAnchor>
    <xdr:from>
      <xdr:col>5</xdr:col>
      <xdr:colOff>76200</xdr:colOff>
      <xdr:row>18</xdr:row>
      <xdr:rowOff>123825</xdr:rowOff>
    </xdr:from>
    <xdr:to>
      <xdr:col>20</xdr:col>
      <xdr:colOff>57150</xdr:colOff>
      <xdr:row>21</xdr:row>
      <xdr:rowOff>95250</xdr:rowOff>
    </xdr:to>
    <xdr:sp macro="" textlink="">
      <xdr:nvSpPr>
        <xdr:cNvPr id="4" name="テキスト ボックス 3"/>
        <xdr:cNvSpPr txBox="1"/>
      </xdr:nvSpPr>
      <xdr:spPr>
        <a:xfrm>
          <a:off x="3209925" y="3800475"/>
          <a:ext cx="2981325" cy="65722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↑基準人員を黄色、加配人員を緑色で</a:t>
          </a:r>
          <a:endParaRPr kumimoji="1" lang="en-US" altLang="ja-JP" sz="1100" b="1">
            <a:solidFill>
              <a:srgbClr val="FFFF00"/>
            </a:solidFill>
          </a:endParaRPr>
        </a:p>
        <a:p>
          <a:pPr algn="ctr"/>
          <a:r>
            <a:rPr kumimoji="1" lang="ja-JP" altLang="en-US" sz="1100" b="1">
              <a:solidFill>
                <a:srgbClr val="FFFF00"/>
              </a:solidFill>
            </a:rPr>
            <a:t>着色しています。</a:t>
          </a:r>
          <a:endParaRPr kumimoji="1" lang="en-US" altLang="ja-JP" sz="1100" b="1">
            <a:solidFill>
              <a:srgbClr val="FFFF00"/>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85725</xdr:colOff>
      <xdr:row>2</xdr:row>
      <xdr:rowOff>152400</xdr:rowOff>
    </xdr:from>
    <xdr:to>
      <xdr:col>10</xdr:col>
      <xdr:colOff>95250</xdr:colOff>
      <xdr:row>5</xdr:row>
      <xdr:rowOff>152400</xdr:rowOff>
    </xdr:to>
    <xdr:sp macro="" textlink="">
      <xdr:nvSpPr>
        <xdr:cNvPr id="2" name="テキスト ボックス 1"/>
        <xdr:cNvSpPr txBox="1"/>
      </xdr:nvSpPr>
      <xdr:spPr>
        <a:xfrm>
          <a:off x="85725" y="628650"/>
          <a:ext cx="4143375" cy="68580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ケース：週５・利用児童１０名以下</a:t>
          </a:r>
        </a:p>
        <a:p>
          <a:pPr algn="ctr"/>
          <a:r>
            <a:rPr kumimoji="1" lang="ja-JP" altLang="en-US" sz="1100" b="1">
              <a:solidFill>
                <a:srgbClr val="FFFF00"/>
              </a:solidFill>
            </a:rPr>
            <a:t>・常勤２名＋非常勤２名配置の場合</a:t>
          </a:r>
        </a:p>
      </xdr:txBody>
    </xdr:sp>
    <xdr:clientData/>
  </xdr:twoCellAnchor>
  <xdr:twoCellAnchor>
    <xdr:from>
      <xdr:col>31</xdr:col>
      <xdr:colOff>38100</xdr:colOff>
      <xdr:row>18</xdr:row>
      <xdr:rowOff>114300</xdr:rowOff>
    </xdr:from>
    <xdr:to>
      <xdr:col>41</xdr:col>
      <xdr:colOff>381000</xdr:colOff>
      <xdr:row>19</xdr:row>
      <xdr:rowOff>219076</xdr:rowOff>
    </xdr:to>
    <xdr:sp macro="" textlink="">
      <xdr:nvSpPr>
        <xdr:cNvPr id="3" name="テキスト ボックス 2"/>
        <xdr:cNvSpPr txBox="1"/>
      </xdr:nvSpPr>
      <xdr:spPr>
        <a:xfrm>
          <a:off x="8372475" y="3790950"/>
          <a:ext cx="2981325" cy="333376"/>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b="1">
              <a:solidFill>
                <a:srgbClr val="FFFF00"/>
              </a:solidFill>
            </a:rPr>
            <a:t>加配時間に関して手動で入力が必要です　↑</a:t>
          </a:r>
          <a:endParaRPr kumimoji="1" lang="en-US" altLang="ja-JP" sz="1100" b="1">
            <a:solidFill>
              <a:srgbClr val="FFFF00"/>
            </a:solidFill>
          </a:endParaRPr>
        </a:p>
      </xdr:txBody>
    </xdr:sp>
    <xdr:clientData/>
  </xdr:twoCellAnchor>
  <xdr:twoCellAnchor>
    <xdr:from>
      <xdr:col>1</xdr:col>
      <xdr:colOff>304800</xdr:colOff>
      <xdr:row>18</xdr:row>
      <xdr:rowOff>114300</xdr:rowOff>
    </xdr:from>
    <xdr:to>
      <xdr:col>28</xdr:col>
      <xdr:colOff>9526</xdr:colOff>
      <xdr:row>42</xdr:row>
      <xdr:rowOff>95251</xdr:rowOff>
    </xdr:to>
    <xdr:sp macro="" textlink="">
      <xdr:nvSpPr>
        <xdr:cNvPr id="4" name="テキスト ボックス 3"/>
        <xdr:cNvSpPr txBox="1"/>
      </xdr:nvSpPr>
      <xdr:spPr>
        <a:xfrm>
          <a:off x="504825" y="3790950"/>
          <a:ext cx="7239001" cy="3133726"/>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b="1">
              <a:solidFill>
                <a:srgbClr val="FFFF00"/>
              </a:solidFill>
            </a:rPr>
            <a:t>サービス提供時間帯をカバーしていれば、非常勤の方も基準人員としてカウントすることもできます。</a:t>
          </a:r>
          <a:endParaRPr kumimoji="1" lang="en-US" altLang="ja-JP" sz="1100" b="1">
            <a:solidFill>
              <a:srgbClr val="FFFF00"/>
            </a:solidFill>
          </a:endParaRPr>
        </a:p>
        <a:p>
          <a:pPr algn="l"/>
          <a:endParaRPr kumimoji="1" lang="en-US" altLang="ja-JP" sz="1100" b="1">
            <a:solidFill>
              <a:srgbClr val="FFFF00"/>
            </a:solidFill>
          </a:endParaRPr>
        </a:p>
        <a:p>
          <a:pPr algn="l"/>
          <a:r>
            <a:rPr kumimoji="1" lang="ja-JP" altLang="en-US" sz="1100" b="1">
              <a:solidFill>
                <a:srgbClr val="FFFF00"/>
              </a:solidFill>
            </a:rPr>
            <a:t>カウントできる例）サービス提供時間帯：</a:t>
          </a:r>
          <a:r>
            <a:rPr kumimoji="1" lang="en-US" altLang="ja-JP" sz="1100" b="1">
              <a:solidFill>
                <a:srgbClr val="FFFF00"/>
              </a:solidFill>
            </a:rPr>
            <a:t>13</a:t>
          </a:r>
          <a:r>
            <a:rPr kumimoji="1" lang="ja-JP" altLang="en-US" sz="1100" b="1">
              <a:solidFill>
                <a:srgbClr val="FFFF00"/>
              </a:solidFill>
            </a:rPr>
            <a:t>時～</a:t>
          </a:r>
          <a:r>
            <a:rPr kumimoji="1" lang="en-US" altLang="ja-JP" sz="1100" b="1">
              <a:solidFill>
                <a:srgbClr val="FFFF00"/>
              </a:solidFill>
            </a:rPr>
            <a:t>17</a:t>
          </a:r>
          <a:r>
            <a:rPr kumimoji="1" lang="ja-JP" altLang="en-US" sz="1100" b="1">
              <a:solidFill>
                <a:srgbClr val="FFFF00"/>
              </a:solidFill>
            </a:rPr>
            <a:t>時</a:t>
          </a:r>
          <a:endParaRPr kumimoji="1" lang="en-US" altLang="ja-JP" sz="1100" b="1">
            <a:solidFill>
              <a:srgbClr val="FFFF00"/>
            </a:solidFill>
          </a:endParaRPr>
        </a:p>
        <a:p>
          <a:pPr algn="l"/>
          <a:r>
            <a:rPr kumimoji="1" lang="ja-JP" altLang="en-US" sz="1100" b="1">
              <a:solidFill>
                <a:srgbClr val="FFFF00"/>
              </a:solidFill>
            </a:rPr>
            <a:t>非常勤（宮城さん）の勤務時間：</a:t>
          </a:r>
          <a:r>
            <a:rPr kumimoji="1" lang="en-US" altLang="ja-JP" sz="1100" b="1">
              <a:solidFill>
                <a:srgbClr val="FFFF00"/>
              </a:solidFill>
            </a:rPr>
            <a:t>13</a:t>
          </a:r>
          <a:r>
            <a:rPr kumimoji="1" lang="ja-JP" altLang="en-US" sz="1100" b="1">
              <a:solidFill>
                <a:srgbClr val="FFFF00"/>
              </a:solidFill>
            </a:rPr>
            <a:t>～</a:t>
          </a:r>
          <a:r>
            <a:rPr kumimoji="1" lang="en-US" altLang="ja-JP" sz="1100" b="1">
              <a:solidFill>
                <a:srgbClr val="FFFF00"/>
              </a:solidFill>
            </a:rPr>
            <a:t>17</a:t>
          </a:r>
          <a:r>
            <a:rPr kumimoji="1" lang="ja-JP" altLang="en-US" sz="1100" b="1">
              <a:solidFill>
                <a:srgbClr val="FFFF00"/>
              </a:solidFill>
            </a:rPr>
            <a:t>時</a:t>
          </a:r>
          <a:endParaRPr kumimoji="1" lang="en-US" altLang="ja-JP" sz="1100" b="1">
            <a:solidFill>
              <a:srgbClr val="FFFF00"/>
            </a:solidFill>
          </a:endParaRPr>
        </a:p>
        <a:p>
          <a:pPr algn="l"/>
          <a:endParaRPr kumimoji="1" lang="en-US" altLang="ja-JP" sz="1100" b="1">
            <a:solidFill>
              <a:srgbClr val="FFFF00"/>
            </a:solidFill>
          </a:endParaRPr>
        </a:p>
        <a:p>
          <a:pPr algn="l"/>
          <a:r>
            <a:rPr kumimoji="1" lang="ja-JP" altLang="en-US" sz="1100" b="1">
              <a:solidFill>
                <a:srgbClr val="FFFF00"/>
              </a:solidFill>
            </a:rPr>
            <a:t>カウントできない例）サービス提供時間帯：</a:t>
          </a:r>
          <a:r>
            <a:rPr kumimoji="1" lang="en-US" altLang="ja-JP" sz="1100" b="1">
              <a:solidFill>
                <a:srgbClr val="FFFF00"/>
              </a:solidFill>
            </a:rPr>
            <a:t>13</a:t>
          </a:r>
          <a:r>
            <a:rPr kumimoji="1" lang="ja-JP" altLang="en-US" sz="1100" b="1">
              <a:solidFill>
                <a:srgbClr val="FFFF00"/>
              </a:solidFill>
            </a:rPr>
            <a:t>時～</a:t>
          </a:r>
          <a:r>
            <a:rPr kumimoji="1" lang="en-US" altLang="ja-JP" sz="1100" b="1">
              <a:solidFill>
                <a:srgbClr val="FFFF00"/>
              </a:solidFill>
            </a:rPr>
            <a:t>17</a:t>
          </a:r>
          <a:r>
            <a:rPr kumimoji="1" lang="ja-JP" altLang="en-US" sz="1100" b="1">
              <a:solidFill>
                <a:srgbClr val="FFFF00"/>
              </a:solidFill>
            </a:rPr>
            <a:t>時</a:t>
          </a:r>
        </a:p>
        <a:p>
          <a:pPr algn="l"/>
          <a:r>
            <a:rPr kumimoji="1" lang="ja-JP" altLang="en-US" sz="1100" b="1">
              <a:solidFill>
                <a:srgbClr val="FFFF00"/>
              </a:solidFill>
            </a:rPr>
            <a:t>非常勤（宮城さん）の勤務時間：</a:t>
          </a:r>
          <a:r>
            <a:rPr kumimoji="1" lang="en-US" altLang="ja-JP" sz="1100" b="1">
              <a:solidFill>
                <a:srgbClr val="FFFF00"/>
              </a:solidFill>
            </a:rPr>
            <a:t>13</a:t>
          </a:r>
          <a:r>
            <a:rPr kumimoji="1" lang="ja-JP" altLang="en-US" sz="1100" b="1">
              <a:solidFill>
                <a:srgbClr val="FFFF00"/>
              </a:solidFill>
            </a:rPr>
            <a:t>時半～</a:t>
          </a:r>
          <a:r>
            <a:rPr kumimoji="1" lang="en-US" altLang="ja-JP" sz="1100" b="1">
              <a:solidFill>
                <a:srgbClr val="FFFF00"/>
              </a:solidFill>
            </a:rPr>
            <a:t>17</a:t>
          </a:r>
          <a:r>
            <a:rPr kumimoji="1" lang="ja-JP" altLang="en-US" sz="1100" b="1">
              <a:solidFill>
                <a:srgbClr val="FFFF00"/>
              </a:solidFill>
            </a:rPr>
            <a:t>時半</a:t>
          </a:r>
          <a:endParaRPr kumimoji="1" lang="en-US" altLang="ja-JP" sz="1100" b="1">
            <a:solidFill>
              <a:srgbClr val="FFFF00"/>
            </a:solidFill>
          </a:endParaRPr>
        </a:p>
        <a:p>
          <a:pPr algn="l"/>
          <a:endParaRPr kumimoji="1" lang="en-US" altLang="ja-JP" sz="1100" b="1">
            <a:solidFill>
              <a:srgbClr val="FFFF00"/>
            </a:solidFill>
          </a:endParaRPr>
        </a:p>
        <a:p>
          <a:pPr algn="l"/>
          <a:r>
            <a:rPr kumimoji="1" lang="ja-JP" altLang="en-US" sz="1100" b="1">
              <a:solidFill>
                <a:srgbClr val="FFFF00"/>
              </a:solidFill>
            </a:rPr>
            <a:t>また、非常勤の方は有給・欠勤した場合には基準人員としてカウントできなくなるため、</a:t>
          </a:r>
          <a:endParaRPr kumimoji="1" lang="en-US" altLang="ja-JP" sz="1100" b="1">
            <a:solidFill>
              <a:srgbClr val="FFFF00"/>
            </a:solidFill>
          </a:endParaRPr>
        </a:p>
        <a:p>
          <a:pPr algn="l"/>
          <a:r>
            <a:rPr kumimoji="1" lang="ja-JP" altLang="en-US" sz="1100" b="1">
              <a:solidFill>
                <a:srgbClr val="FFFF00"/>
              </a:solidFill>
            </a:rPr>
            <a:t>他の方が基準人員となる（＝加配時間にカウントできなくなる）という点にご注意ください。</a:t>
          </a:r>
        </a:p>
        <a:p>
          <a:pPr algn="l"/>
          <a:endParaRPr kumimoji="1" lang="en-US" altLang="ja-JP" sz="1100" b="1">
            <a:solidFill>
              <a:srgbClr val="FFFF00"/>
            </a:solidFill>
          </a:endParaRPr>
        </a:p>
        <a:p>
          <a:pPr algn="l"/>
          <a:endParaRPr kumimoji="1" lang="en-US" altLang="ja-JP" sz="1100" b="1">
            <a:solidFill>
              <a:srgbClr val="FFFF00"/>
            </a:solidFill>
          </a:endParaRPr>
        </a:p>
      </xdr:txBody>
    </xdr:sp>
    <xdr:clientData/>
  </xdr:twoCellAnchor>
  <xdr:twoCellAnchor>
    <xdr:from>
      <xdr:col>37</xdr:col>
      <xdr:colOff>257175</xdr:colOff>
      <xdr:row>38</xdr:row>
      <xdr:rowOff>85725</xdr:rowOff>
    </xdr:from>
    <xdr:to>
      <xdr:col>45</xdr:col>
      <xdr:colOff>190500</xdr:colOff>
      <xdr:row>42</xdr:row>
      <xdr:rowOff>76200</xdr:rowOff>
    </xdr:to>
    <xdr:sp macro="" textlink="">
      <xdr:nvSpPr>
        <xdr:cNvPr id="5" name="テキスト ボックス 4"/>
        <xdr:cNvSpPr txBox="1"/>
      </xdr:nvSpPr>
      <xdr:spPr>
        <a:xfrm>
          <a:off x="9496425" y="5876925"/>
          <a:ext cx="2981325" cy="102870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b="1">
              <a:solidFill>
                <a:srgbClr val="FFFF00"/>
              </a:solidFill>
            </a:rPr>
            <a:t>加配の計算上は、</a:t>
          </a:r>
          <a:r>
            <a:rPr kumimoji="1" lang="en-US" altLang="ja-JP" sz="1100" b="1">
              <a:solidFill>
                <a:srgbClr val="FFFF00"/>
              </a:solidFill>
            </a:rPr>
            <a:t>0.5</a:t>
          </a:r>
          <a:r>
            <a:rPr kumimoji="1" lang="ja-JP" altLang="en-US" sz="1100" b="1">
              <a:solidFill>
                <a:srgbClr val="FFFF00"/>
              </a:solidFill>
            </a:rPr>
            <a:t>人分余裕があるため、</a:t>
          </a:r>
          <a:endParaRPr kumimoji="1" lang="en-US" altLang="ja-JP" sz="1100" b="1">
            <a:solidFill>
              <a:srgbClr val="FFFF00"/>
            </a:solidFill>
          </a:endParaRPr>
        </a:p>
        <a:p>
          <a:pPr algn="ctr"/>
          <a:r>
            <a:rPr kumimoji="1" lang="ja-JP" altLang="en-US" sz="1100" b="1">
              <a:solidFill>
                <a:srgbClr val="FFFF00"/>
              </a:solidFill>
            </a:rPr>
            <a:t>非常勤の方が休んでも加配加算を計上し続けられる体制であると言えます。</a:t>
          </a:r>
          <a:endParaRPr kumimoji="1" lang="en-US" altLang="ja-JP" sz="1100" b="1">
            <a:solidFill>
              <a:srgbClr val="FFFF00"/>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85725</xdr:colOff>
      <xdr:row>2</xdr:row>
      <xdr:rowOff>152399</xdr:rowOff>
    </xdr:from>
    <xdr:to>
      <xdr:col>10</xdr:col>
      <xdr:colOff>95250</xdr:colOff>
      <xdr:row>5</xdr:row>
      <xdr:rowOff>123824</xdr:rowOff>
    </xdr:to>
    <xdr:sp macro="" textlink="">
      <xdr:nvSpPr>
        <xdr:cNvPr id="2" name="テキスト ボックス 1"/>
        <xdr:cNvSpPr txBox="1"/>
      </xdr:nvSpPr>
      <xdr:spPr>
        <a:xfrm>
          <a:off x="85725" y="628649"/>
          <a:ext cx="4143375" cy="65722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ケース：週５・利用児童１１名以上の日あり</a:t>
          </a:r>
        </a:p>
        <a:p>
          <a:pPr algn="ctr"/>
          <a:r>
            <a:rPr kumimoji="1" lang="ja-JP" altLang="en-US" sz="1100" b="1">
              <a:solidFill>
                <a:srgbClr val="FFFF00"/>
              </a:solidFill>
            </a:rPr>
            <a:t>・常勤２名＋加配（非常勤）２名配置の場合</a:t>
          </a:r>
          <a:endParaRPr kumimoji="1" lang="en-US" altLang="ja-JP" sz="1100" b="1">
            <a:solidFill>
              <a:srgbClr val="FFFF00"/>
            </a:solidFill>
          </a:endParaRPr>
        </a:p>
      </xdr:txBody>
    </xdr:sp>
    <xdr:clientData/>
  </xdr:twoCellAnchor>
  <xdr:twoCellAnchor>
    <xdr:from>
      <xdr:col>2</xdr:col>
      <xdr:colOff>428626</xdr:colOff>
      <xdr:row>18</xdr:row>
      <xdr:rowOff>66674</xdr:rowOff>
    </xdr:from>
    <xdr:to>
      <xdr:col>27</xdr:col>
      <xdr:colOff>152400</xdr:colOff>
      <xdr:row>32</xdr:row>
      <xdr:rowOff>180975</xdr:rowOff>
    </xdr:to>
    <xdr:sp macro="" textlink="">
      <xdr:nvSpPr>
        <xdr:cNvPr id="3" name="テキスト ボックス 2"/>
        <xdr:cNvSpPr txBox="1"/>
      </xdr:nvSpPr>
      <xdr:spPr>
        <a:xfrm>
          <a:off x="1790701" y="3743324"/>
          <a:ext cx="5895974" cy="10287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b="1">
              <a:solidFill>
                <a:srgbClr val="FFFF00"/>
              </a:solidFill>
            </a:rPr>
            <a:t>利用児童は定員以下の人数で受入することが基本ですが、</a:t>
          </a:r>
          <a:endParaRPr kumimoji="1" lang="en-US" altLang="ja-JP" sz="1100" b="1">
            <a:solidFill>
              <a:srgbClr val="FFFF00"/>
            </a:solidFill>
          </a:endParaRPr>
        </a:p>
        <a:p>
          <a:pPr algn="l"/>
          <a:r>
            <a:rPr kumimoji="1" lang="ja-JP" altLang="en-US" sz="1100" b="1">
              <a:solidFill>
                <a:srgbClr val="FFFF00"/>
              </a:solidFill>
            </a:rPr>
            <a:t>事情により定員より多くの児童を受け入れた日には、基準人員３名の配置が必要です。</a:t>
          </a:r>
          <a:endParaRPr kumimoji="1" lang="en-US" altLang="ja-JP" sz="1100" b="1">
            <a:solidFill>
              <a:srgbClr val="FFFF00"/>
            </a:solidFill>
          </a:endParaRPr>
        </a:p>
        <a:p>
          <a:pPr algn="l"/>
          <a:r>
            <a:rPr kumimoji="1" lang="en-US" altLang="ja-JP" sz="1100" b="1">
              <a:solidFill>
                <a:srgbClr val="FFFF00"/>
              </a:solidFill>
            </a:rPr>
            <a:t>※</a:t>
          </a:r>
          <a:r>
            <a:rPr kumimoji="1" lang="ja-JP" altLang="en-US" sz="1100" b="1">
              <a:solidFill>
                <a:srgbClr val="FFFF00"/>
              </a:solidFill>
            </a:rPr>
            <a:t>上記</a:t>
          </a:r>
          <a:r>
            <a:rPr kumimoji="1" lang="en-US" altLang="ja-JP" sz="1100" b="1">
              <a:solidFill>
                <a:srgbClr val="FFFF00"/>
              </a:solidFill>
            </a:rPr>
            <a:t>6</a:t>
          </a:r>
          <a:r>
            <a:rPr kumimoji="1" lang="ja-JP" altLang="en-US" sz="1100" b="1">
              <a:solidFill>
                <a:srgbClr val="FFFF00"/>
              </a:solidFill>
            </a:rPr>
            <a:t>日（赤セル）のように基準人員と考えていた宮城さん（非常勤）が休んだ日には</a:t>
          </a:r>
          <a:endParaRPr kumimoji="1" lang="en-US" altLang="ja-JP" sz="1100" b="1">
            <a:solidFill>
              <a:srgbClr val="FFFF00"/>
            </a:solidFill>
          </a:endParaRPr>
        </a:p>
        <a:p>
          <a:pPr algn="l"/>
          <a:r>
            <a:rPr kumimoji="1" lang="ja-JP" altLang="en-US" sz="1100" b="1">
              <a:solidFill>
                <a:srgbClr val="FFFF00"/>
              </a:solidFill>
            </a:rPr>
            <a:t>福島さんが基準人員となる必要があります。</a:t>
          </a:r>
          <a:endParaRPr kumimoji="1" lang="en-US" altLang="ja-JP" sz="1100" b="1">
            <a:solidFill>
              <a:srgbClr val="FFFF00"/>
            </a:solidFill>
          </a:endParaRPr>
        </a:p>
      </xdr:txBody>
    </xdr:sp>
    <xdr:clientData/>
  </xdr:twoCellAnchor>
  <xdr:twoCellAnchor>
    <xdr:from>
      <xdr:col>28</xdr:col>
      <xdr:colOff>28576</xdr:colOff>
      <xdr:row>18</xdr:row>
      <xdr:rowOff>66675</xdr:rowOff>
    </xdr:from>
    <xdr:to>
      <xdr:col>46</xdr:col>
      <xdr:colOff>19050</xdr:colOff>
      <xdr:row>21</xdr:row>
      <xdr:rowOff>190500</xdr:rowOff>
    </xdr:to>
    <xdr:sp macro="" textlink="">
      <xdr:nvSpPr>
        <xdr:cNvPr id="4" name="テキスト ボックス 3"/>
        <xdr:cNvSpPr txBox="1"/>
      </xdr:nvSpPr>
      <xdr:spPr>
        <a:xfrm>
          <a:off x="7762876" y="3743325"/>
          <a:ext cx="4962524" cy="809625"/>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緑色部分のみ加配時間に計上可能です　　　　　　↑</a:t>
          </a:r>
          <a:endParaRPr kumimoji="1" lang="en-US" altLang="ja-JP" sz="1100" b="1">
            <a:solidFill>
              <a:srgbClr val="FFFF00"/>
            </a:solidFill>
          </a:endParaRPr>
        </a:p>
        <a:p>
          <a:pPr algn="l"/>
          <a:r>
            <a:rPr kumimoji="1" lang="en-US" altLang="ja-JP" sz="1100" b="1">
              <a:solidFill>
                <a:srgbClr val="FFFF00"/>
              </a:solidFill>
            </a:rPr>
            <a:t>※</a:t>
          </a:r>
          <a:r>
            <a:rPr kumimoji="1" lang="ja-JP" altLang="en-US" sz="1100" b="1">
              <a:solidFill>
                <a:srgbClr val="FFFF00"/>
              </a:solidFill>
            </a:rPr>
            <a:t>この場合は常勤換算</a:t>
          </a:r>
          <a:r>
            <a:rPr kumimoji="1" lang="en-US" altLang="ja-JP" sz="1100" b="1">
              <a:solidFill>
                <a:srgbClr val="FFFF00"/>
              </a:solidFill>
            </a:rPr>
            <a:t>1.0</a:t>
          </a:r>
          <a:r>
            <a:rPr kumimoji="1" lang="ja-JP" altLang="en-US" sz="1100" b="1">
              <a:solidFill>
                <a:srgbClr val="FFFF00"/>
              </a:solidFill>
            </a:rPr>
            <a:t>を超過して加配できていないため、</a:t>
          </a:r>
        </a:p>
        <a:p>
          <a:pPr algn="l"/>
          <a:r>
            <a:rPr kumimoji="1" lang="ja-JP" altLang="en-US" sz="1100" b="1">
              <a:solidFill>
                <a:srgbClr val="FFFF00"/>
              </a:solidFill>
            </a:rPr>
            <a:t>加配加算を計上することはできません。　　　　　　　　　　　　　　　↓</a:t>
          </a:r>
        </a:p>
        <a:p>
          <a:pPr algn="l"/>
          <a:endParaRPr kumimoji="1" lang="en-US" altLang="ja-JP" sz="1100" b="1">
            <a:solidFill>
              <a:srgbClr val="FFFF00"/>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400050</xdr:colOff>
      <xdr:row>2</xdr:row>
      <xdr:rowOff>28575</xdr:rowOff>
    </xdr:from>
    <xdr:to>
      <xdr:col>7</xdr:col>
      <xdr:colOff>47625</xdr:colOff>
      <xdr:row>5</xdr:row>
      <xdr:rowOff>47625</xdr:rowOff>
    </xdr:to>
    <xdr:sp macro="" textlink="">
      <xdr:nvSpPr>
        <xdr:cNvPr id="2" name="テキスト ボックス 1"/>
        <xdr:cNvSpPr txBox="1"/>
      </xdr:nvSpPr>
      <xdr:spPr>
        <a:xfrm>
          <a:off x="600075" y="504825"/>
          <a:ext cx="2981325" cy="70485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ケース：週６・利用児童１０名以下</a:t>
          </a:r>
          <a:endParaRPr kumimoji="1" lang="en-US" altLang="ja-JP" sz="1100" b="1">
            <a:solidFill>
              <a:srgbClr val="FFFF00"/>
            </a:solidFill>
          </a:endParaRPr>
        </a:p>
        <a:p>
          <a:pPr algn="ctr"/>
          <a:r>
            <a:rPr kumimoji="1" lang="ja-JP" altLang="en-US" sz="1100" b="1">
              <a:solidFill>
                <a:srgbClr val="FFFF00"/>
              </a:solidFill>
            </a:rPr>
            <a:t>・常勤３名配置の場合</a:t>
          </a:r>
          <a:endParaRPr kumimoji="1" lang="en-US" altLang="ja-JP" sz="1100" b="1">
            <a:solidFill>
              <a:srgbClr val="FFFF00"/>
            </a:solidFill>
          </a:endParaRPr>
        </a:p>
      </xdr:txBody>
    </xdr:sp>
    <xdr:clientData/>
  </xdr:twoCellAnchor>
  <xdr:twoCellAnchor>
    <xdr:from>
      <xdr:col>5</xdr:col>
      <xdr:colOff>47625</xdr:colOff>
      <xdr:row>17</xdr:row>
      <xdr:rowOff>85724</xdr:rowOff>
    </xdr:from>
    <xdr:to>
      <xdr:col>28</xdr:col>
      <xdr:colOff>133350</xdr:colOff>
      <xdr:row>21</xdr:row>
      <xdr:rowOff>95250</xdr:rowOff>
    </xdr:to>
    <xdr:sp macro="" textlink="">
      <xdr:nvSpPr>
        <xdr:cNvPr id="3" name="テキスト ボックス 2"/>
        <xdr:cNvSpPr txBox="1"/>
      </xdr:nvSpPr>
      <xdr:spPr>
        <a:xfrm>
          <a:off x="3181350" y="3533774"/>
          <a:ext cx="4686300" cy="923926"/>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サービス提供時間帯を通じて配置が必要となっているため、</a:t>
          </a:r>
          <a:endParaRPr kumimoji="1" lang="en-US" altLang="ja-JP" sz="1100" b="1">
            <a:solidFill>
              <a:srgbClr val="FFFF00"/>
            </a:solidFill>
          </a:endParaRPr>
        </a:p>
        <a:p>
          <a:pPr algn="l"/>
          <a:r>
            <a:rPr kumimoji="1" lang="ja-JP" altLang="en-US" sz="1100" b="1">
              <a:solidFill>
                <a:srgbClr val="FFFF00"/>
              </a:solidFill>
            </a:rPr>
            <a:t>週６営業の場合、上記のように休みをずらしながら</a:t>
          </a:r>
          <a:endParaRPr kumimoji="1" lang="en-US" altLang="ja-JP" sz="1100" b="1">
            <a:solidFill>
              <a:srgbClr val="FFFF00"/>
            </a:solidFill>
          </a:endParaRPr>
        </a:p>
        <a:p>
          <a:pPr algn="l"/>
          <a:r>
            <a:rPr kumimoji="1" lang="ja-JP" altLang="en-US" sz="1100" b="1">
              <a:solidFill>
                <a:srgbClr val="FFFF00"/>
              </a:solidFill>
            </a:rPr>
            <a:t>常に２人以上が配置されているようにシフトを組む必要があります。</a:t>
          </a:r>
          <a:endParaRPr kumimoji="1" lang="en-US" altLang="ja-JP" sz="1100" b="1">
            <a:solidFill>
              <a:srgbClr val="FFFF00"/>
            </a:solidFill>
          </a:endParaRPr>
        </a:p>
      </xdr:txBody>
    </xdr:sp>
    <xdr:clientData/>
  </xdr:twoCellAnchor>
  <xdr:twoCellAnchor>
    <xdr:from>
      <xdr:col>9</xdr:col>
      <xdr:colOff>152400</xdr:colOff>
      <xdr:row>11</xdr:row>
      <xdr:rowOff>47625</xdr:rowOff>
    </xdr:from>
    <xdr:to>
      <xdr:col>31</xdr:col>
      <xdr:colOff>47625</xdr:colOff>
      <xdr:row>12</xdr:row>
      <xdr:rowOff>161926</xdr:rowOff>
    </xdr:to>
    <xdr:sp macro="" textlink="">
      <xdr:nvSpPr>
        <xdr:cNvPr id="9" name="テキスト ボックス 8"/>
        <xdr:cNvSpPr txBox="1"/>
      </xdr:nvSpPr>
      <xdr:spPr>
        <a:xfrm>
          <a:off x="4086225" y="2324100"/>
          <a:ext cx="4295775"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↓基準人員を黄色、加配人員を緑色で着色しています。</a:t>
          </a:r>
        </a:p>
      </xdr:txBody>
    </xdr:sp>
    <xdr:clientData/>
  </xdr:twoCellAnchor>
  <xdr:twoCellAnchor>
    <xdr:from>
      <xdr:col>30</xdr:col>
      <xdr:colOff>161925</xdr:colOff>
      <xdr:row>17</xdr:row>
      <xdr:rowOff>66674</xdr:rowOff>
    </xdr:from>
    <xdr:to>
      <xdr:col>45</xdr:col>
      <xdr:colOff>38100</xdr:colOff>
      <xdr:row>21</xdr:row>
      <xdr:rowOff>190500</xdr:rowOff>
    </xdr:to>
    <xdr:sp macro="" textlink="">
      <xdr:nvSpPr>
        <xdr:cNvPr id="10" name="テキスト ボックス 9"/>
        <xdr:cNvSpPr txBox="1"/>
      </xdr:nvSpPr>
      <xdr:spPr>
        <a:xfrm>
          <a:off x="8296275" y="3514724"/>
          <a:ext cx="4029075" cy="1038226"/>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宮城さんの基準人員以外の時間については　↑</a:t>
          </a:r>
          <a:endParaRPr kumimoji="1" lang="en-US" altLang="ja-JP" sz="1100" b="1">
            <a:solidFill>
              <a:srgbClr val="FFFF00"/>
            </a:solidFill>
          </a:endParaRPr>
        </a:p>
        <a:p>
          <a:pPr algn="l"/>
          <a:r>
            <a:rPr kumimoji="1" lang="ja-JP" altLang="en-US" sz="1100" b="1">
              <a:solidFill>
                <a:srgbClr val="FFFF00"/>
              </a:solidFill>
            </a:rPr>
            <a:t>加配時間に組み込むことができます。</a:t>
          </a:r>
          <a:endParaRPr kumimoji="1" lang="en-US" altLang="ja-JP" sz="1100" b="1">
            <a:solidFill>
              <a:srgbClr val="FFFF00"/>
            </a:solidFill>
          </a:endParaRPr>
        </a:p>
        <a:p>
          <a:pPr algn="l"/>
          <a:r>
            <a:rPr kumimoji="1" lang="en-US" altLang="ja-JP" sz="1100" b="1">
              <a:solidFill>
                <a:srgbClr val="FFFF00"/>
              </a:solidFill>
            </a:rPr>
            <a:t>※</a:t>
          </a:r>
          <a:r>
            <a:rPr kumimoji="1" lang="ja-JP" altLang="en-US" sz="1100" b="1">
              <a:solidFill>
                <a:srgbClr val="FFFF00"/>
              </a:solidFill>
            </a:rPr>
            <a:t>この場合は常勤換算</a:t>
          </a:r>
          <a:r>
            <a:rPr kumimoji="1" lang="en-US" altLang="ja-JP" sz="1100" b="1">
              <a:solidFill>
                <a:srgbClr val="FFFF00"/>
              </a:solidFill>
            </a:rPr>
            <a:t>1.0</a:t>
          </a:r>
          <a:r>
            <a:rPr kumimoji="1" lang="ja-JP" altLang="en-US" sz="1100" b="1">
              <a:solidFill>
                <a:srgbClr val="FFFF00"/>
              </a:solidFill>
            </a:rPr>
            <a:t>を超過して加配できていないため、</a:t>
          </a:r>
          <a:endParaRPr kumimoji="1" lang="en-US" altLang="ja-JP" sz="1100" b="1">
            <a:solidFill>
              <a:srgbClr val="FFFF00"/>
            </a:solidFill>
          </a:endParaRPr>
        </a:p>
        <a:p>
          <a:pPr algn="l"/>
          <a:r>
            <a:rPr kumimoji="1" lang="ja-JP" altLang="en-US" sz="1100" b="1">
              <a:solidFill>
                <a:srgbClr val="FFFF00"/>
              </a:solidFill>
            </a:rPr>
            <a:t>加配加算を計上することはできません。</a:t>
          </a:r>
          <a:endParaRPr kumimoji="1" lang="en-US" altLang="ja-JP" sz="1100" b="1">
            <a:solidFill>
              <a:srgbClr val="FFFF00"/>
            </a:solidFill>
          </a:endParaRPr>
        </a:p>
      </xdr:txBody>
    </xdr:sp>
    <xdr:clientData/>
  </xdr:twoCellAnchor>
  <xdr:twoCellAnchor>
    <xdr:from>
      <xdr:col>3</xdr:col>
      <xdr:colOff>28575</xdr:colOff>
      <xdr:row>38</xdr:row>
      <xdr:rowOff>95249</xdr:rowOff>
    </xdr:from>
    <xdr:to>
      <xdr:col>39</xdr:col>
      <xdr:colOff>238125</xdr:colOff>
      <xdr:row>40</xdr:row>
      <xdr:rowOff>95250</xdr:rowOff>
    </xdr:to>
    <xdr:sp macro="" textlink="">
      <xdr:nvSpPr>
        <xdr:cNvPr id="11" name="テキスト ボックス 10"/>
        <xdr:cNvSpPr txBox="1"/>
      </xdr:nvSpPr>
      <xdr:spPr>
        <a:xfrm>
          <a:off x="1895475" y="5886449"/>
          <a:ext cx="8743950" cy="581026"/>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常勤の方は、有給・欠勤した日についても基準人員としてカウント可能なので、誰かが休んでも基準人員を満たせる配置となります。</a:t>
          </a:r>
          <a:endParaRPr kumimoji="1" lang="en-US" altLang="ja-JP" sz="1100" b="1">
            <a:solidFill>
              <a:srgbClr val="FFFF00"/>
            </a:solidFill>
          </a:endParaRPr>
        </a:p>
        <a:p>
          <a:pPr algn="l"/>
          <a:r>
            <a:rPr kumimoji="1" lang="ja-JP" altLang="en-US" sz="1100" b="1">
              <a:solidFill>
                <a:srgbClr val="FFFF00"/>
              </a:solidFill>
            </a:rPr>
            <a:t>（入院などにより１か月を超えるような休みとなった場合にはカウントできなくなるのでご注意ください。）</a:t>
          </a:r>
          <a:endParaRPr kumimoji="1" lang="en-US" altLang="ja-JP" sz="1100" b="1">
            <a:solidFill>
              <a:srgbClr val="FFFF00"/>
            </a:solidFill>
          </a:endParaRPr>
        </a:p>
        <a:p>
          <a:pPr algn="l"/>
          <a:endParaRPr kumimoji="1" lang="ja-JP" altLang="en-US" sz="1100" b="1">
            <a:solidFill>
              <a:srgbClr val="FFFF00"/>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400050</xdr:colOff>
      <xdr:row>2</xdr:row>
      <xdr:rowOff>28575</xdr:rowOff>
    </xdr:from>
    <xdr:to>
      <xdr:col>7</xdr:col>
      <xdr:colOff>47625</xdr:colOff>
      <xdr:row>5</xdr:row>
      <xdr:rowOff>47625</xdr:rowOff>
    </xdr:to>
    <xdr:sp macro="" textlink="">
      <xdr:nvSpPr>
        <xdr:cNvPr id="2" name="テキスト ボックス 1"/>
        <xdr:cNvSpPr txBox="1"/>
      </xdr:nvSpPr>
      <xdr:spPr>
        <a:xfrm>
          <a:off x="600075" y="504825"/>
          <a:ext cx="2981325" cy="70485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ケース：週６・利用児童１０名以下</a:t>
          </a:r>
          <a:endParaRPr kumimoji="1" lang="en-US" altLang="ja-JP" sz="1100" b="1">
            <a:solidFill>
              <a:srgbClr val="FFFF00"/>
            </a:solidFill>
          </a:endParaRPr>
        </a:p>
        <a:p>
          <a:pPr algn="ctr"/>
          <a:r>
            <a:rPr kumimoji="1" lang="ja-JP" altLang="en-US" sz="1100" b="1">
              <a:solidFill>
                <a:srgbClr val="FFFF00"/>
              </a:solidFill>
            </a:rPr>
            <a:t>・常勤２名＋非常勤１名配置の場合</a:t>
          </a:r>
          <a:endParaRPr kumimoji="1" lang="en-US" altLang="ja-JP" sz="1100" b="1">
            <a:solidFill>
              <a:srgbClr val="FFFF00"/>
            </a:solidFill>
          </a:endParaRPr>
        </a:p>
      </xdr:txBody>
    </xdr:sp>
    <xdr:clientData/>
  </xdr:twoCellAnchor>
  <xdr:twoCellAnchor>
    <xdr:from>
      <xdr:col>5</xdr:col>
      <xdr:colOff>66673</xdr:colOff>
      <xdr:row>19</xdr:row>
      <xdr:rowOff>200023</xdr:rowOff>
    </xdr:from>
    <xdr:to>
      <xdr:col>38</xdr:col>
      <xdr:colOff>400050</xdr:colOff>
      <xdr:row>34</xdr:row>
      <xdr:rowOff>152400</xdr:rowOff>
    </xdr:to>
    <xdr:sp macro="" textlink="">
      <xdr:nvSpPr>
        <xdr:cNvPr id="3" name="テキスト ボックス 2"/>
        <xdr:cNvSpPr txBox="1"/>
      </xdr:nvSpPr>
      <xdr:spPr>
        <a:xfrm>
          <a:off x="3200398" y="4105273"/>
          <a:ext cx="7019927" cy="1095377"/>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サービス提供時間帯を通じて配置が必要となっているため、</a:t>
          </a:r>
          <a:endParaRPr kumimoji="1" lang="en-US" altLang="ja-JP" sz="1100" b="1">
            <a:solidFill>
              <a:srgbClr val="FFFF00"/>
            </a:solidFill>
          </a:endParaRPr>
        </a:p>
        <a:p>
          <a:pPr algn="l"/>
          <a:r>
            <a:rPr kumimoji="1" lang="ja-JP" altLang="en-US" sz="1100" b="1">
              <a:solidFill>
                <a:srgbClr val="FFFF00"/>
              </a:solidFill>
            </a:rPr>
            <a:t>週６営業で、常勤２名＋非常勤１名での営業も理論上可能ですが、</a:t>
          </a:r>
          <a:endParaRPr kumimoji="1" lang="en-US" altLang="ja-JP" sz="1100" b="1">
            <a:solidFill>
              <a:srgbClr val="FFFF00"/>
            </a:solidFill>
          </a:endParaRPr>
        </a:p>
        <a:p>
          <a:pPr algn="l"/>
          <a:r>
            <a:rPr kumimoji="1" lang="ja-JP" altLang="en-US" sz="1100" b="1">
              <a:solidFill>
                <a:srgbClr val="FFFF00"/>
              </a:solidFill>
            </a:rPr>
            <a:t>非常勤（宮城さん）の方が基準人員に入っている日に休んでしまうと</a:t>
          </a:r>
          <a:endParaRPr kumimoji="1" lang="en-US" altLang="ja-JP" sz="1100" b="1">
            <a:solidFill>
              <a:srgbClr val="FFFF00"/>
            </a:solidFill>
          </a:endParaRPr>
        </a:p>
        <a:p>
          <a:pPr algn="l"/>
          <a:r>
            <a:rPr kumimoji="1" lang="ja-JP" altLang="en-US" sz="1100" b="1">
              <a:solidFill>
                <a:srgbClr val="FFFF00"/>
              </a:solidFill>
            </a:rPr>
            <a:t>基準人員が不足してしまうので、法人内でカバーできる体制を整えるなどの対策が必要となります。</a:t>
          </a:r>
          <a:endParaRPr kumimoji="1" lang="en-US" altLang="ja-JP" sz="1100" b="1">
            <a:solidFill>
              <a:srgbClr val="FFFF00"/>
            </a:solidFill>
          </a:endParaRPr>
        </a:p>
      </xdr:txBody>
    </xdr:sp>
    <xdr:clientData/>
  </xdr:twoCellAnchor>
  <xdr:twoCellAnchor>
    <xdr:from>
      <xdr:col>9</xdr:col>
      <xdr:colOff>152400</xdr:colOff>
      <xdr:row>11</xdr:row>
      <xdr:rowOff>47625</xdr:rowOff>
    </xdr:from>
    <xdr:to>
      <xdr:col>31</xdr:col>
      <xdr:colOff>47625</xdr:colOff>
      <xdr:row>12</xdr:row>
      <xdr:rowOff>161926</xdr:rowOff>
    </xdr:to>
    <xdr:sp macro="" textlink="">
      <xdr:nvSpPr>
        <xdr:cNvPr id="4" name="テキスト ボックス 3"/>
        <xdr:cNvSpPr txBox="1"/>
      </xdr:nvSpPr>
      <xdr:spPr>
        <a:xfrm>
          <a:off x="4086225" y="2324100"/>
          <a:ext cx="4295775"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↓基準人員を黄色、加配人員を緑色で着色しています。</a:t>
          </a:r>
        </a:p>
      </xdr:txBody>
    </xdr:sp>
    <xdr:clientData/>
  </xdr:twoCellAnchor>
  <xdr:twoCellAnchor>
    <xdr:from>
      <xdr:col>5</xdr:col>
      <xdr:colOff>104776</xdr:colOff>
      <xdr:row>17</xdr:row>
      <xdr:rowOff>47625</xdr:rowOff>
    </xdr:from>
    <xdr:to>
      <xdr:col>8</xdr:col>
      <xdr:colOff>152401</xdr:colOff>
      <xdr:row>18</xdr:row>
      <xdr:rowOff>161926</xdr:rowOff>
    </xdr:to>
    <xdr:sp macro="" textlink="">
      <xdr:nvSpPr>
        <xdr:cNvPr id="6" name="テキスト ボックス 5"/>
        <xdr:cNvSpPr txBox="1"/>
      </xdr:nvSpPr>
      <xdr:spPr>
        <a:xfrm>
          <a:off x="3238501" y="3495675"/>
          <a:ext cx="647700"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↑注意</a:t>
          </a:r>
        </a:p>
      </xdr:txBody>
    </xdr:sp>
    <xdr:clientData/>
  </xdr:twoCellAnchor>
  <xdr:twoCellAnchor>
    <xdr:from>
      <xdr:col>12</xdr:col>
      <xdr:colOff>104776</xdr:colOff>
      <xdr:row>17</xdr:row>
      <xdr:rowOff>47625</xdr:rowOff>
    </xdr:from>
    <xdr:to>
      <xdr:col>15</xdr:col>
      <xdr:colOff>152401</xdr:colOff>
      <xdr:row>18</xdr:row>
      <xdr:rowOff>161926</xdr:rowOff>
    </xdr:to>
    <xdr:sp macro="" textlink="">
      <xdr:nvSpPr>
        <xdr:cNvPr id="7" name="テキスト ボックス 6"/>
        <xdr:cNvSpPr txBox="1"/>
      </xdr:nvSpPr>
      <xdr:spPr>
        <a:xfrm>
          <a:off x="4638676" y="3495675"/>
          <a:ext cx="647700"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↑注意</a:t>
          </a:r>
        </a:p>
      </xdr:txBody>
    </xdr:sp>
    <xdr:clientData/>
  </xdr:twoCellAnchor>
  <xdr:twoCellAnchor>
    <xdr:from>
      <xdr:col>19</xdr:col>
      <xdr:colOff>114301</xdr:colOff>
      <xdr:row>17</xdr:row>
      <xdr:rowOff>66675</xdr:rowOff>
    </xdr:from>
    <xdr:to>
      <xdr:col>22</xdr:col>
      <xdr:colOff>161926</xdr:colOff>
      <xdr:row>18</xdr:row>
      <xdr:rowOff>180976</xdr:rowOff>
    </xdr:to>
    <xdr:sp macro="" textlink="">
      <xdr:nvSpPr>
        <xdr:cNvPr id="8" name="テキスト ボックス 7"/>
        <xdr:cNvSpPr txBox="1"/>
      </xdr:nvSpPr>
      <xdr:spPr>
        <a:xfrm>
          <a:off x="6048376" y="3514725"/>
          <a:ext cx="647700"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↑注意</a:t>
          </a:r>
        </a:p>
      </xdr:txBody>
    </xdr:sp>
    <xdr:clientData/>
  </xdr:twoCellAnchor>
  <xdr:twoCellAnchor>
    <xdr:from>
      <xdr:col>26</xdr:col>
      <xdr:colOff>114301</xdr:colOff>
      <xdr:row>17</xdr:row>
      <xdr:rowOff>57150</xdr:rowOff>
    </xdr:from>
    <xdr:to>
      <xdr:col>29</xdr:col>
      <xdr:colOff>161926</xdr:colOff>
      <xdr:row>18</xdr:row>
      <xdr:rowOff>171451</xdr:rowOff>
    </xdr:to>
    <xdr:sp macro="" textlink="">
      <xdr:nvSpPr>
        <xdr:cNvPr id="9" name="テキスト ボックス 8"/>
        <xdr:cNvSpPr txBox="1"/>
      </xdr:nvSpPr>
      <xdr:spPr>
        <a:xfrm>
          <a:off x="7448551" y="3505200"/>
          <a:ext cx="647700"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↑注意</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400050</xdr:colOff>
      <xdr:row>2</xdr:row>
      <xdr:rowOff>28575</xdr:rowOff>
    </xdr:from>
    <xdr:to>
      <xdr:col>10</xdr:col>
      <xdr:colOff>66675</xdr:colOff>
      <xdr:row>5</xdr:row>
      <xdr:rowOff>85725</xdr:rowOff>
    </xdr:to>
    <xdr:sp macro="" textlink="">
      <xdr:nvSpPr>
        <xdr:cNvPr id="2" name="テキスト ボックス 1"/>
        <xdr:cNvSpPr txBox="1"/>
      </xdr:nvSpPr>
      <xdr:spPr>
        <a:xfrm>
          <a:off x="600075" y="504825"/>
          <a:ext cx="3600450" cy="74295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ケース：週６・利用児童１１名以上の日あり</a:t>
          </a:r>
          <a:endParaRPr kumimoji="1" lang="en-US" altLang="ja-JP" sz="1100" b="1">
            <a:solidFill>
              <a:srgbClr val="FFFF00"/>
            </a:solidFill>
          </a:endParaRPr>
        </a:p>
        <a:p>
          <a:pPr algn="ctr"/>
          <a:r>
            <a:rPr kumimoji="1" lang="ja-JP" altLang="en-US" sz="1100" b="1">
              <a:solidFill>
                <a:srgbClr val="FFFF00"/>
              </a:solidFill>
            </a:rPr>
            <a:t>・常勤３名配置の場合</a:t>
          </a:r>
          <a:endParaRPr kumimoji="1" lang="en-US" altLang="ja-JP" sz="1100" b="1">
            <a:solidFill>
              <a:srgbClr val="FFFF00"/>
            </a:solidFill>
          </a:endParaRPr>
        </a:p>
      </xdr:txBody>
    </xdr:sp>
    <xdr:clientData/>
  </xdr:twoCellAnchor>
  <xdr:twoCellAnchor>
    <xdr:from>
      <xdr:col>9</xdr:col>
      <xdr:colOff>152400</xdr:colOff>
      <xdr:row>11</xdr:row>
      <xdr:rowOff>47625</xdr:rowOff>
    </xdr:from>
    <xdr:to>
      <xdr:col>31</xdr:col>
      <xdr:colOff>47625</xdr:colOff>
      <xdr:row>12</xdr:row>
      <xdr:rowOff>161926</xdr:rowOff>
    </xdr:to>
    <xdr:sp macro="" textlink="">
      <xdr:nvSpPr>
        <xdr:cNvPr id="3" name="テキスト ボックス 2"/>
        <xdr:cNvSpPr txBox="1"/>
      </xdr:nvSpPr>
      <xdr:spPr>
        <a:xfrm>
          <a:off x="4086225" y="2324100"/>
          <a:ext cx="4295775"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↓基準人員を黄色、加配人員を緑色で着色しています。</a:t>
          </a:r>
        </a:p>
      </xdr:txBody>
    </xdr:sp>
    <xdr:clientData/>
  </xdr:twoCellAnchor>
  <xdr:twoCellAnchor>
    <xdr:from>
      <xdr:col>4</xdr:col>
      <xdr:colOff>133350</xdr:colOff>
      <xdr:row>17</xdr:row>
      <xdr:rowOff>47625</xdr:rowOff>
    </xdr:from>
    <xdr:to>
      <xdr:col>39</xdr:col>
      <xdr:colOff>28575</xdr:colOff>
      <xdr:row>21</xdr:row>
      <xdr:rowOff>161926</xdr:rowOff>
    </xdr:to>
    <xdr:sp macro="" textlink="">
      <xdr:nvSpPr>
        <xdr:cNvPr id="5" name="テキスト ボックス 4"/>
        <xdr:cNvSpPr txBox="1"/>
      </xdr:nvSpPr>
      <xdr:spPr>
        <a:xfrm>
          <a:off x="2581275" y="3495675"/>
          <a:ext cx="7848600" cy="10287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b="1">
              <a:solidFill>
                <a:srgbClr val="FFFF00"/>
              </a:solidFill>
            </a:rPr>
            <a:t>利用児童は定員以下の人数で受入することが基本ですが、</a:t>
          </a:r>
          <a:endParaRPr kumimoji="1" lang="en-US" altLang="ja-JP" sz="1100" b="1">
            <a:solidFill>
              <a:srgbClr val="FFFF00"/>
            </a:solidFill>
          </a:endParaRPr>
        </a:p>
        <a:p>
          <a:pPr algn="l"/>
          <a:r>
            <a:rPr kumimoji="1" lang="ja-JP" altLang="en-US" sz="1100" b="1">
              <a:solidFill>
                <a:srgbClr val="FFFF00"/>
              </a:solidFill>
            </a:rPr>
            <a:t>事情があり定員より多くの児童を受け入れた日には、基準人員３名の配置が必要です。</a:t>
          </a:r>
          <a:endParaRPr kumimoji="1" lang="en-US" altLang="ja-JP" sz="1100" b="1">
            <a:solidFill>
              <a:srgbClr val="FFFF00"/>
            </a:solidFill>
          </a:endParaRPr>
        </a:p>
        <a:p>
          <a:pPr algn="l"/>
          <a:r>
            <a:rPr kumimoji="1" lang="ja-JP" altLang="en-US" sz="1100" b="1">
              <a:solidFill>
                <a:srgbClr val="FFFF00"/>
              </a:solidFill>
            </a:rPr>
            <a:t>（週６営業で常勤３名配置の場合には、シフト調整により追加人員配置なしで対応できる可能性があります。）</a:t>
          </a:r>
          <a:endParaRPr kumimoji="1" lang="en-US" altLang="ja-JP" sz="1100" b="1">
            <a:solidFill>
              <a:srgbClr val="FFFF00"/>
            </a:solidFill>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400050</xdr:colOff>
      <xdr:row>2</xdr:row>
      <xdr:rowOff>28575</xdr:rowOff>
    </xdr:from>
    <xdr:to>
      <xdr:col>7</xdr:col>
      <xdr:colOff>47625</xdr:colOff>
      <xdr:row>5</xdr:row>
      <xdr:rowOff>85725</xdr:rowOff>
    </xdr:to>
    <xdr:sp macro="" textlink="">
      <xdr:nvSpPr>
        <xdr:cNvPr id="2" name="テキスト ボックス 1"/>
        <xdr:cNvSpPr txBox="1"/>
      </xdr:nvSpPr>
      <xdr:spPr>
        <a:xfrm>
          <a:off x="600075" y="504825"/>
          <a:ext cx="2981325" cy="74295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ケース：週６・利用児童１０名以下</a:t>
          </a:r>
          <a:endParaRPr kumimoji="1" lang="en-US" altLang="ja-JP" sz="1100" b="1">
            <a:solidFill>
              <a:srgbClr val="FFFF00"/>
            </a:solidFill>
          </a:endParaRPr>
        </a:p>
        <a:p>
          <a:pPr algn="ctr"/>
          <a:r>
            <a:rPr kumimoji="1" lang="ja-JP" altLang="en-US" sz="1100" b="1">
              <a:solidFill>
                <a:srgbClr val="FFFF00"/>
              </a:solidFill>
            </a:rPr>
            <a:t>・常勤３名＋非常勤１名配置の場合</a:t>
          </a:r>
          <a:endParaRPr kumimoji="1" lang="en-US" altLang="ja-JP" sz="1100" b="1">
            <a:solidFill>
              <a:srgbClr val="FFFF00"/>
            </a:solidFill>
          </a:endParaRPr>
        </a:p>
      </xdr:txBody>
    </xdr:sp>
    <xdr:clientData/>
  </xdr:twoCellAnchor>
  <xdr:twoCellAnchor>
    <xdr:from>
      <xdr:col>9</xdr:col>
      <xdr:colOff>152400</xdr:colOff>
      <xdr:row>11</xdr:row>
      <xdr:rowOff>47625</xdr:rowOff>
    </xdr:from>
    <xdr:to>
      <xdr:col>31</xdr:col>
      <xdr:colOff>47625</xdr:colOff>
      <xdr:row>12</xdr:row>
      <xdr:rowOff>161926</xdr:rowOff>
    </xdr:to>
    <xdr:sp macro="" textlink="">
      <xdr:nvSpPr>
        <xdr:cNvPr id="4" name="テキスト ボックス 3"/>
        <xdr:cNvSpPr txBox="1"/>
      </xdr:nvSpPr>
      <xdr:spPr>
        <a:xfrm>
          <a:off x="4086225" y="2324100"/>
          <a:ext cx="4295775"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↓基準人員を黄色、加配人員を緑色で着色しています。</a:t>
          </a:r>
        </a:p>
      </xdr:txBody>
    </xdr:sp>
    <xdr:clientData/>
  </xdr:twoCellAnchor>
  <xdr:twoCellAnchor>
    <xdr:from>
      <xdr:col>22</xdr:col>
      <xdr:colOff>161925</xdr:colOff>
      <xdr:row>18</xdr:row>
      <xdr:rowOff>47623</xdr:rowOff>
    </xdr:from>
    <xdr:to>
      <xdr:col>45</xdr:col>
      <xdr:colOff>361951</xdr:colOff>
      <xdr:row>21</xdr:row>
      <xdr:rowOff>190500</xdr:rowOff>
    </xdr:to>
    <xdr:sp macro="" textlink="">
      <xdr:nvSpPr>
        <xdr:cNvPr id="5" name="テキスト ボックス 4"/>
        <xdr:cNvSpPr txBox="1"/>
      </xdr:nvSpPr>
      <xdr:spPr>
        <a:xfrm>
          <a:off x="6696075" y="3724273"/>
          <a:ext cx="5953126" cy="828677"/>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宮城さんと福島さんの加配時間を合算することで、　　　　　　　　↑</a:t>
          </a:r>
          <a:endParaRPr kumimoji="1" lang="en-US" altLang="ja-JP" sz="1100" b="1">
            <a:solidFill>
              <a:srgbClr val="FFFF00"/>
            </a:solidFill>
          </a:endParaRPr>
        </a:p>
        <a:p>
          <a:pPr algn="l"/>
          <a:r>
            <a:rPr kumimoji="1" lang="ja-JP" altLang="en-US" sz="1100" b="1">
              <a:solidFill>
                <a:srgbClr val="FFFF00"/>
              </a:solidFill>
            </a:rPr>
            <a:t>児童指導員等加配加算（常勤換算５年未満）を取得することができる可能性があります。</a:t>
          </a:r>
          <a:endParaRPr kumimoji="1" lang="en-US" altLang="ja-JP" sz="1100" b="1">
            <a:solidFill>
              <a:srgbClr val="FFFF00"/>
            </a:solidFill>
          </a:endParaRPr>
        </a:p>
        <a:p>
          <a:pPr algn="l"/>
          <a:r>
            <a:rPr kumimoji="1" lang="ja-JP" altLang="en-US" sz="1100" b="1">
              <a:solidFill>
                <a:srgbClr val="FFFF00"/>
              </a:solidFill>
            </a:rPr>
            <a:t>　　　　　　　　　　　　　　　　　　　　　　　　　　　　　　　　　　　　　　　　↓</a:t>
          </a:r>
          <a:endParaRPr kumimoji="1" lang="en-US" altLang="ja-JP" sz="1100" b="1">
            <a:solidFill>
              <a:srgbClr val="FFFF00"/>
            </a:solidFil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400050</xdr:colOff>
      <xdr:row>2</xdr:row>
      <xdr:rowOff>28575</xdr:rowOff>
    </xdr:from>
    <xdr:to>
      <xdr:col>7</xdr:col>
      <xdr:colOff>47625</xdr:colOff>
      <xdr:row>5</xdr:row>
      <xdr:rowOff>85725</xdr:rowOff>
    </xdr:to>
    <xdr:sp macro="" textlink="">
      <xdr:nvSpPr>
        <xdr:cNvPr id="2" name="テキスト ボックス 1"/>
        <xdr:cNvSpPr txBox="1"/>
      </xdr:nvSpPr>
      <xdr:spPr>
        <a:xfrm>
          <a:off x="600075" y="504825"/>
          <a:ext cx="2981325" cy="74295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ケース：週６・利用児童１０名以下</a:t>
          </a:r>
          <a:endParaRPr kumimoji="1" lang="en-US" altLang="ja-JP" sz="1100" b="1">
            <a:solidFill>
              <a:srgbClr val="FFFF00"/>
            </a:solidFill>
          </a:endParaRPr>
        </a:p>
        <a:p>
          <a:pPr algn="ctr"/>
          <a:r>
            <a:rPr kumimoji="1" lang="ja-JP" altLang="en-US" sz="1100" b="1">
              <a:solidFill>
                <a:srgbClr val="FFFF00"/>
              </a:solidFill>
            </a:rPr>
            <a:t>・常勤４名＋非常勤１名配置の場合</a:t>
          </a:r>
          <a:endParaRPr kumimoji="1" lang="en-US" altLang="ja-JP" sz="1100" b="1">
            <a:solidFill>
              <a:srgbClr val="FFFF00"/>
            </a:solidFill>
          </a:endParaRPr>
        </a:p>
      </xdr:txBody>
    </xdr:sp>
    <xdr:clientData/>
  </xdr:twoCellAnchor>
  <xdr:twoCellAnchor>
    <xdr:from>
      <xdr:col>9</xdr:col>
      <xdr:colOff>152400</xdr:colOff>
      <xdr:row>11</xdr:row>
      <xdr:rowOff>47625</xdr:rowOff>
    </xdr:from>
    <xdr:to>
      <xdr:col>31</xdr:col>
      <xdr:colOff>47625</xdr:colOff>
      <xdr:row>12</xdr:row>
      <xdr:rowOff>161926</xdr:rowOff>
    </xdr:to>
    <xdr:sp macro="" textlink="">
      <xdr:nvSpPr>
        <xdr:cNvPr id="3" name="テキスト ボックス 2"/>
        <xdr:cNvSpPr txBox="1"/>
      </xdr:nvSpPr>
      <xdr:spPr>
        <a:xfrm>
          <a:off x="4086225" y="2324100"/>
          <a:ext cx="4295775"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↓基準人員を黄色、加配人員を緑色で着色しています。</a:t>
          </a:r>
        </a:p>
      </xdr:txBody>
    </xdr:sp>
    <xdr:clientData/>
  </xdr:twoCellAnchor>
  <xdr:twoCellAnchor>
    <xdr:from>
      <xdr:col>19</xdr:col>
      <xdr:colOff>142875</xdr:colOff>
      <xdr:row>38</xdr:row>
      <xdr:rowOff>76198</xdr:rowOff>
    </xdr:from>
    <xdr:to>
      <xdr:col>45</xdr:col>
      <xdr:colOff>161926</xdr:colOff>
      <xdr:row>41</xdr:row>
      <xdr:rowOff>95250</xdr:rowOff>
    </xdr:to>
    <xdr:sp macro="" textlink="">
      <xdr:nvSpPr>
        <xdr:cNvPr id="4" name="テキスト ボックス 3"/>
        <xdr:cNvSpPr txBox="1"/>
      </xdr:nvSpPr>
      <xdr:spPr>
        <a:xfrm>
          <a:off x="6076950" y="5867398"/>
          <a:ext cx="6372226" cy="828677"/>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・宮城さん（保育士）と福島さん（児童指導員）の組み合わせにより、</a:t>
          </a:r>
          <a:endParaRPr kumimoji="1" lang="en-US" altLang="ja-JP" sz="1100" b="1">
            <a:solidFill>
              <a:srgbClr val="FFFF00"/>
            </a:solidFill>
          </a:endParaRPr>
        </a:p>
        <a:p>
          <a:pPr algn="l"/>
          <a:r>
            <a:rPr kumimoji="1" lang="ja-JP" altLang="en-US" sz="1100" b="1">
              <a:solidFill>
                <a:srgbClr val="FFFF00"/>
              </a:solidFill>
            </a:rPr>
            <a:t>　児童指導員等加配加算（常勤換算５年未満）を計上可能</a:t>
          </a:r>
          <a:endParaRPr kumimoji="1" lang="en-US" altLang="ja-JP" sz="1100" b="1">
            <a:solidFill>
              <a:srgbClr val="FFFF00"/>
            </a:solidFill>
          </a:endParaRPr>
        </a:p>
        <a:p>
          <a:pPr algn="l"/>
          <a:r>
            <a:rPr kumimoji="1" lang="ja-JP" altLang="en-US" sz="1100" b="1">
              <a:solidFill>
                <a:srgbClr val="FFFF00"/>
              </a:solidFill>
            </a:rPr>
            <a:t>・山形さん（機能訓練担当職員）の加配により専門的支援体制加算を計上可能</a:t>
          </a:r>
          <a:endParaRPr kumimoji="1" lang="en-US" altLang="ja-JP" sz="1100" b="1">
            <a:solidFill>
              <a:srgbClr val="FFFF00"/>
            </a:solidFill>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190501</xdr:colOff>
      <xdr:row>2</xdr:row>
      <xdr:rowOff>28575</xdr:rowOff>
    </xdr:from>
    <xdr:to>
      <xdr:col>7</xdr:col>
      <xdr:colOff>47626</xdr:colOff>
      <xdr:row>5</xdr:row>
      <xdr:rowOff>85725</xdr:rowOff>
    </xdr:to>
    <xdr:sp macro="" textlink="">
      <xdr:nvSpPr>
        <xdr:cNvPr id="2" name="テキスト ボックス 1"/>
        <xdr:cNvSpPr txBox="1"/>
      </xdr:nvSpPr>
      <xdr:spPr>
        <a:xfrm>
          <a:off x="190501" y="504825"/>
          <a:ext cx="3390900" cy="742950"/>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FF00"/>
              </a:solidFill>
            </a:rPr>
            <a:t>ケース：週６・利用児童１１名以上の日あり</a:t>
          </a:r>
        </a:p>
        <a:p>
          <a:pPr algn="ctr"/>
          <a:r>
            <a:rPr kumimoji="1" lang="ja-JP" altLang="en-US" sz="1100" b="1">
              <a:solidFill>
                <a:srgbClr val="FFFF00"/>
              </a:solidFill>
            </a:rPr>
            <a:t>・常勤４名配置の場合</a:t>
          </a:r>
          <a:endParaRPr kumimoji="1" lang="en-US" altLang="ja-JP" sz="1100" b="1">
            <a:solidFill>
              <a:srgbClr val="FFFF00"/>
            </a:solidFill>
          </a:endParaRPr>
        </a:p>
      </xdr:txBody>
    </xdr:sp>
    <xdr:clientData/>
  </xdr:twoCellAnchor>
  <xdr:twoCellAnchor>
    <xdr:from>
      <xdr:col>9</xdr:col>
      <xdr:colOff>152400</xdr:colOff>
      <xdr:row>11</xdr:row>
      <xdr:rowOff>47625</xdr:rowOff>
    </xdr:from>
    <xdr:to>
      <xdr:col>31</xdr:col>
      <xdr:colOff>47625</xdr:colOff>
      <xdr:row>12</xdr:row>
      <xdr:rowOff>161926</xdr:rowOff>
    </xdr:to>
    <xdr:sp macro="" textlink="">
      <xdr:nvSpPr>
        <xdr:cNvPr id="3" name="テキスト ボックス 2"/>
        <xdr:cNvSpPr txBox="1"/>
      </xdr:nvSpPr>
      <xdr:spPr>
        <a:xfrm>
          <a:off x="4086225" y="2324100"/>
          <a:ext cx="4295775" cy="342901"/>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↓基準人員を黄色、加配人員を緑色で着色しています。</a:t>
          </a:r>
        </a:p>
      </xdr:txBody>
    </xdr:sp>
    <xdr:clientData/>
  </xdr:twoCellAnchor>
  <xdr:twoCellAnchor>
    <xdr:from>
      <xdr:col>1</xdr:col>
      <xdr:colOff>866775</xdr:colOff>
      <xdr:row>38</xdr:row>
      <xdr:rowOff>76198</xdr:rowOff>
    </xdr:from>
    <xdr:to>
      <xdr:col>45</xdr:col>
      <xdr:colOff>161926</xdr:colOff>
      <xdr:row>42</xdr:row>
      <xdr:rowOff>133350</xdr:rowOff>
    </xdr:to>
    <xdr:sp macro="" textlink="">
      <xdr:nvSpPr>
        <xdr:cNvPr id="4" name="テキスト ボックス 3"/>
        <xdr:cNvSpPr txBox="1"/>
      </xdr:nvSpPr>
      <xdr:spPr>
        <a:xfrm>
          <a:off x="1066800" y="5867398"/>
          <a:ext cx="11382376" cy="1095377"/>
        </a:xfrm>
        <a:prstGeom prst="rect">
          <a:avLst/>
        </a:prstGeom>
        <a:solidFill>
          <a:schemeClr val="accent1">
            <a:lumMod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b="1">
              <a:solidFill>
                <a:srgbClr val="FFFF00"/>
              </a:solidFill>
            </a:rPr>
            <a:t>・宮城さん（保育士）と福島さん（児童指導員）の組み合わせにより、児童指導員等加配加算（常勤換算５年以上）を計上可能</a:t>
          </a:r>
          <a:endParaRPr kumimoji="1" lang="en-US" altLang="ja-JP" sz="1100" b="1">
            <a:solidFill>
              <a:srgbClr val="FFFF00"/>
            </a:solidFill>
          </a:endParaRPr>
        </a:p>
        <a:p>
          <a:pPr algn="l"/>
          <a:r>
            <a:rPr kumimoji="1" lang="ja-JP" altLang="en-US" sz="1100" b="1">
              <a:solidFill>
                <a:srgbClr val="FFFF00"/>
              </a:solidFill>
            </a:rPr>
            <a:t>・宮城さん（保育士）と福島さん（児童指導員）はそれぞれ</a:t>
          </a:r>
          <a:r>
            <a:rPr kumimoji="1" lang="en-US" altLang="ja-JP" sz="1100" b="1">
              <a:solidFill>
                <a:srgbClr val="FFFF00"/>
              </a:solidFill>
            </a:rPr>
            <a:t>"</a:t>
          </a:r>
          <a:r>
            <a:rPr kumimoji="1" lang="ja-JP" altLang="en-US" sz="1100" b="1">
              <a:solidFill>
                <a:srgbClr val="FFFF00"/>
              </a:solidFill>
            </a:rPr>
            <a:t>常勤専従</a:t>
          </a:r>
          <a:r>
            <a:rPr kumimoji="1" lang="en-US" altLang="ja-JP" sz="1100" b="1">
              <a:solidFill>
                <a:srgbClr val="FFFF00"/>
              </a:solidFill>
            </a:rPr>
            <a:t>"</a:t>
          </a:r>
          <a:r>
            <a:rPr kumimoji="1" lang="ja-JP" altLang="en-US" sz="1100" b="1">
              <a:solidFill>
                <a:srgbClr val="FFFF00"/>
              </a:solidFill>
            </a:rPr>
            <a:t>の人員だが、　基準人員と加配人員との兼務をしている状態になってしまっているため、</a:t>
          </a:r>
          <a:endParaRPr kumimoji="1" lang="en-US" altLang="ja-JP" sz="1100" b="1">
            <a:solidFill>
              <a:srgbClr val="FFFF00"/>
            </a:solidFill>
          </a:endParaRPr>
        </a:p>
        <a:p>
          <a:pPr algn="l"/>
          <a:r>
            <a:rPr kumimoji="1" lang="ja-JP" altLang="en-US" sz="1100" b="1">
              <a:solidFill>
                <a:srgbClr val="FFFF00"/>
              </a:solidFill>
            </a:rPr>
            <a:t>　加配加算の考え方としては、児童指導員等加配加算（常勤専従５年以上）ではなく児童指導員等加配加算（常勤換算５年以上）が該当となる点に注意。</a:t>
          </a:r>
          <a:endParaRPr kumimoji="1" lang="en-US" altLang="ja-JP" sz="1100" b="1">
            <a:solidFill>
              <a:srgbClr val="FFFF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D74"/>
  <sheetViews>
    <sheetView showGridLines="0" tabSelected="1"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9.7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20"/>
      <c r="C7" s="20"/>
      <c r="D7" s="20"/>
      <c r="E7" s="20"/>
      <c r="F7" s="20"/>
      <c r="G7" s="20"/>
      <c r="H7" s="20"/>
      <c r="I7" s="20"/>
      <c r="J7" s="20"/>
      <c r="K7" s="20"/>
      <c r="L7" s="20"/>
      <c r="M7" s="20"/>
      <c r="N7" s="20"/>
      <c r="O7" s="20"/>
      <c r="P7" s="20"/>
      <c r="Q7" s="20"/>
      <c r="R7" s="20"/>
      <c r="S7" s="20"/>
      <c r="T7" s="20"/>
      <c r="U7" s="20"/>
      <c r="V7" s="20"/>
      <c r="W7" s="20"/>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93">
        <v>8</v>
      </c>
      <c r="G15" s="94">
        <v>8</v>
      </c>
      <c r="H15" s="191">
        <v>0</v>
      </c>
      <c r="I15" s="191">
        <v>0</v>
      </c>
      <c r="J15" s="94">
        <v>8</v>
      </c>
      <c r="K15" s="94">
        <v>8</v>
      </c>
      <c r="L15" s="95">
        <v>8</v>
      </c>
      <c r="M15" s="93">
        <v>8</v>
      </c>
      <c r="N15" s="94">
        <v>8</v>
      </c>
      <c r="O15" s="191">
        <v>0</v>
      </c>
      <c r="P15" s="191">
        <v>0</v>
      </c>
      <c r="Q15" s="94">
        <v>8</v>
      </c>
      <c r="R15" s="94">
        <v>8</v>
      </c>
      <c r="S15" s="95">
        <v>8</v>
      </c>
      <c r="T15" s="93">
        <v>8</v>
      </c>
      <c r="U15" s="94">
        <v>8</v>
      </c>
      <c r="V15" s="191">
        <v>0</v>
      </c>
      <c r="W15" s="191">
        <v>0</v>
      </c>
      <c r="X15" s="94">
        <v>8</v>
      </c>
      <c r="Y15" s="94">
        <v>8</v>
      </c>
      <c r="Z15" s="95">
        <v>8</v>
      </c>
      <c r="AA15" s="93">
        <v>8</v>
      </c>
      <c r="AB15" s="94">
        <v>8</v>
      </c>
      <c r="AC15" s="191">
        <v>0</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146</v>
      </c>
      <c r="E16" s="45" t="s">
        <v>164</v>
      </c>
      <c r="F16" s="93">
        <v>8</v>
      </c>
      <c r="G16" s="94">
        <v>8</v>
      </c>
      <c r="H16" s="191">
        <v>0</v>
      </c>
      <c r="I16" s="191">
        <v>0</v>
      </c>
      <c r="J16" s="94">
        <v>8</v>
      </c>
      <c r="K16" s="94">
        <v>8</v>
      </c>
      <c r="L16" s="95">
        <v>8</v>
      </c>
      <c r="M16" s="93">
        <v>8</v>
      </c>
      <c r="N16" s="94">
        <v>8</v>
      </c>
      <c r="O16" s="191">
        <v>0</v>
      </c>
      <c r="P16" s="191">
        <v>0</v>
      </c>
      <c r="Q16" s="94">
        <v>8</v>
      </c>
      <c r="R16" s="94">
        <v>8</v>
      </c>
      <c r="S16" s="95">
        <v>8</v>
      </c>
      <c r="T16" s="93">
        <v>8</v>
      </c>
      <c r="U16" s="94">
        <v>8</v>
      </c>
      <c r="V16" s="191">
        <v>0</v>
      </c>
      <c r="W16" s="191">
        <v>0</v>
      </c>
      <c r="X16" s="94">
        <v>8</v>
      </c>
      <c r="Y16" s="94">
        <v>8</v>
      </c>
      <c r="Z16" s="95">
        <v>8</v>
      </c>
      <c r="AA16" s="93">
        <v>8</v>
      </c>
      <c r="AB16" s="94">
        <v>8</v>
      </c>
      <c r="AC16" s="191">
        <v>0</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c r="C17" s="201"/>
      <c r="D17" s="44"/>
      <c r="E17" s="45"/>
      <c r="F17" s="190"/>
      <c r="G17" s="191"/>
      <c r="H17" s="191"/>
      <c r="I17" s="191"/>
      <c r="J17" s="191"/>
      <c r="K17" s="191"/>
      <c r="L17" s="192"/>
      <c r="M17" s="190"/>
      <c r="N17" s="191"/>
      <c r="O17" s="191"/>
      <c r="P17" s="191"/>
      <c r="Q17" s="191"/>
      <c r="R17" s="191"/>
      <c r="S17" s="192"/>
      <c r="T17" s="190"/>
      <c r="U17" s="191"/>
      <c r="V17" s="191"/>
      <c r="W17" s="191"/>
      <c r="X17" s="191"/>
      <c r="Y17" s="191"/>
      <c r="Z17" s="192"/>
      <c r="AA17" s="190"/>
      <c r="AB17" s="191"/>
      <c r="AC17" s="191"/>
      <c r="AD17" s="191"/>
      <c r="AE17" s="191"/>
      <c r="AF17" s="191"/>
      <c r="AG17" s="192"/>
      <c r="AH17" s="190"/>
      <c r="AI17" s="191"/>
      <c r="AJ17" s="192"/>
      <c r="AK17" s="15">
        <f t="shared" si="1"/>
        <v>0</v>
      </c>
      <c r="AL17" s="16">
        <f t="shared" si="0"/>
        <v>0</v>
      </c>
      <c r="AM17" s="130"/>
      <c r="AN17" s="131"/>
      <c r="AP17" s="155"/>
      <c r="AQ17" s="170" t="s">
        <v>156</v>
      </c>
      <c r="AR17" s="170">
        <f>$AC$6*4</f>
        <v>160</v>
      </c>
      <c r="AS17" s="170" t="s">
        <v>155</v>
      </c>
      <c r="AT17" s="171">
        <f>ROUND(AP17/AR17,2)</f>
        <v>0</v>
      </c>
      <c r="AV17" s="90"/>
      <c r="AW17" s="90"/>
      <c r="AX17" s="90"/>
      <c r="AY17" s="90"/>
      <c r="AZ17" s="90"/>
      <c r="BA17" s="90"/>
      <c r="BB17" s="90"/>
      <c r="BC17" s="90"/>
      <c r="BD17" s="90"/>
    </row>
    <row r="18" spans="1:56" ht="18" customHeight="1" x14ac:dyDescent="0.4">
      <c r="A18" s="80">
        <v>6</v>
      </c>
      <c r="B18" s="200"/>
      <c r="C18" s="201"/>
      <c r="D18" s="44"/>
      <c r="E18" s="45"/>
      <c r="F18" s="190"/>
      <c r="G18" s="191"/>
      <c r="H18" s="191"/>
      <c r="I18" s="191"/>
      <c r="J18" s="191"/>
      <c r="K18" s="191"/>
      <c r="L18" s="192"/>
      <c r="M18" s="190"/>
      <c r="N18" s="191"/>
      <c r="O18" s="191"/>
      <c r="P18" s="191"/>
      <c r="Q18" s="191"/>
      <c r="R18" s="191"/>
      <c r="S18" s="192"/>
      <c r="T18" s="190"/>
      <c r="U18" s="191"/>
      <c r="V18" s="191"/>
      <c r="W18" s="191"/>
      <c r="X18" s="191"/>
      <c r="Y18" s="191"/>
      <c r="Z18" s="192"/>
      <c r="AA18" s="190"/>
      <c r="AB18" s="191"/>
      <c r="AC18" s="191"/>
      <c r="AD18" s="191"/>
      <c r="AE18" s="191"/>
      <c r="AF18" s="191"/>
      <c r="AG18" s="192"/>
      <c r="AH18" s="190"/>
      <c r="AI18" s="191"/>
      <c r="AJ18" s="192"/>
      <c r="AK18" s="15">
        <f t="shared" si="1"/>
        <v>0</v>
      </c>
      <c r="AL18" s="16">
        <f t="shared" si="0"/>
        <v>0</v>
      </c>
      <c r="AM18" s="130"/>
      <c r="AN18" s="131"/>
      <c r="AP18" s="155"/>
      <c r="AQ18" s="170" t="s">
        <v>156</v>
      </c>
      <c r="AR18" s="170">
        <f t="shared" ref="AR18:AR22" si="4">$AC$6*4</f>
        <v>160</v>
      </c>
      <c r="AS18" s="170" t="s">
        <v>155</v>
      </c>
      <c r="AT18" s="171">
        <f t="shared" ref="AT18:AT22" si="5">ROUND(AP18/AR18,2)</f>
        <v>0</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0</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32</v>
      </c>
      <c r="G33" s="17">
        <f t="shared" ref="G33:AJ33" si="6">+SUM(G12:G32)</f>
        <v>32</v>
      </c>
      <c r="H33" s="17">
        <f t="shared" si="6"/>
        <v>0</v>
      </c>
      <c r="I33" s="17">
        <f t="shared" si="6"/>
        <v>0</v>
      </c>
      <c r="J33" s="17">
        <f t="shared" si="6"/>
        <v>32</v>
      </c>
      <c r="K33" s="17">
        <f t="shared" si="6"/>
        <v>32</v>
      </c>
      <c r="L33" s="73">
        <f t="shared" si="6"/>
        <v>32</v>
      </c>
      <c r="M33" s="74">
        <f t="shared" si="6"/>
        <v>32</v>
      </c>
      <c r="N33" s="17">
        <f t="shared" si="6"/>
        <v>32</v>
      </c>
      <c r="O33" s="17">
        <f t="shared" si="6"/>
        <v>0</v>
      </c>
      <c r="P33" s="17">
        <f t="shared" si="6"/>
        <v>0</v>
      </c>
      <c r="Q33" s="17">
        <f t="shared" si="6"/>
        <v>32</v>
      </c>
      <c r="R33" s="17">
        <f t="shared" si="6"/>
        <v>32</v>
      </c>
      <c r="S33" s="73">
        <f t="shared" si="6"/>
        <v>32</v>
      </c>
      <c r="T33" s="74">
        <f t="shared" si="6"/>
        <v>32</v>
      </c>
      <c r="U33" s="17">
        <f t="shared" si="6"/>
        <v>32</v>
      </c>
      <c r="V33" s="17">
        <f t="shared" si="6"/>
        <v>0</v>
      </c>
      <c r="W33" s="17">
        <f t="shared" si="6"/>
        <v>0</v>
      </c>
      <c r="X33" s="17">
        <f t="shared" si="6"/>
        <v>32</v>
      </c>
      <c r="Y33" s="17">
        <f t="shared" si="6"/>
        <v>32</v>
      </c>
      <c r="Z33" s="73">
        <f t="shared" si="6"/>
        <v>32</v>
      </c>
      <c r="AA33" s="74">
        <f t="shared" si="6"/>
        <v>32</v>
      </c>
      <c r="AB33" s="17">
        <f t="shared" si="6"/>
        <v>32</v>
      </c>
      <c r="AC33" s="17">
        <f t="shared" si="6"/>
        <v>0</v>
      </c>
      <c r="AD33" s="17">
        <f t="shared" si="6"/>
        <v>0</v>
      </c>
      <c r="AE33" s="17">
        <f t="shared" si="6"/>
        <v>32</v>
      </c>
      <c r="AF33" s="17">
        <f t="shared" si="6"/>
        <v>32</v>
      </c>
      <c r="AG33" s="73">
        <f t="shared" si="6"/>
        <v>32</v>
      </c>
      <c r="AH33" s="74">
        <f t="shared" si="6"/>
        <v>0</v>
      </c>
      <c r="AI33" s="17">
        <f t="shared" si="6"/>
        <v>0</v>
      </c>
      <c r="AJ33" s="73">
        <f t="shared" si="6"/>
        <v>0</v>
      </c>
      <c r="AK33" s="15">
        <f t="shared" si="1"/>
        <v>640</v>
      </c>
      <c r="AL33" s="16">
        <f t="shared" si="0"/>
        <v>160</v>
      </c>
      <c r="AM33" s="130"/>
      <c r="AN33" s="131"/>
      <c r="AP33" s="176" t="s">
        <v>157</v>
      </c>
      <c r="AQ33" s="177"/>
      <c r="AR33" s="177"/>
      <c r="AS33" s="177"/>
      <c r="AT33" s="157">
        <f>SUM(AT15:AT22)</f>
        <v>0</v>
      </c>
    </row>
    <row r="34" spans="1:46" ht="18" customHeight="1" x14ac:dyDescent="0.4">
      <c r="A34" s="134" t="s">
        <v>6</v>
      </c>
      <c r="B34" s="135"/>
      <c r="C34" s="135"/>
      <c r="D34" s="135"/>
      <c r="E34" s="135"/>
      <c r="F34" s="193">
        <v>4</v>
      </c>
      <c r="G34" s="194">
        <v>4</v>
      </c>
      <c r="H34" s="194">
        <v>0</v>
      </c>
      <c r="I34" s="194">
        <v>0</v>
      </c>
      <c r="J34" s="194">
        <v>4</v>
      </c>
      <c r="K34" s="194">
        <v>4</v>
      </c>
      <c r="L34" s="195">
        <v>4</v>
      </c>
      <c r="M34" s="193">
        <v>4</v>
      </c>
      <c r="N34" s="194">
        <v>4</v>
      </c>
      <c r="O34" s="194">
        <v>0</v>
      </c>
      <c r="P34" s="194">
        <v>0</v>
      </c>
      <c r="Q34" s="194">
        <v>4</v>
      </c>
      <c r="R34" s="194">
        <v>4</v>
      </c>
      <c r="S34" s="195">
        <v>4</v>
      </c>
      <c r="T34" s="193">
        <v>4</v>
      </c>
      <c r="U34" s="194">
        <v>4</v>
      </c>
      <c r="V34" s="194">
        <v>0</v>
      </c>
      <c r="W34" s="194">
        <v>0</v>
      </c>
      <c r="X34" s="194">
        <v>4</v>
      </c>
      <c r="Y34" s="194">
        <v>4</v>
      </c>
      <c r="Z34" s="195">
        <v>4</v>
      </c>
      <c r="AA34" s="193">
        <v>4</v>
      </c>
      <c r="AB34" s="194">
        <v>4</v>
      </c>
      <c r="AC34" s="194">
        <v>0</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加配加算計上不可</v>
      </c>
      <c r="AQ34" s="185"/>
      <c r="AR34" s="185"/>
      <c r="AS34" s="185"/>
      <c r="AT34" s="186"/>
    </row>
    <row r="35" spans="1:46" ht="18" customHeight="1" x14ac:dyDescent="0.4">
      <c r="A35" s="134" t="s">
        <v>148</v>
      </c>
      <c r="B35" s="135"/>
      <c r="C35" s="135"/>
      <c r="D35" s="135"/>
      <c r="E35" s="135"/>
      <c r="F35" s="193">
        <v>10</v>
      </c>
      <c r="G35" s="194">
        <v>10</v>
      </c>
      <c r="H35" s="194">
        <v>0</v>
      </c>
      <c r="I35" s="194">
        <v>0</v>
      </c>
      <c r="J35" s="194">
        <v>10</v>
      </c>
      <c r="K35" s="194">
        <v>10</v>
      </c>
      <c r="L35" s="195">
        <v>10</v>
      </c>
      <c r="M35" s="193">
        <v>10</v>
      </c>
      <c r="N35" s="194">
        <v>10</v>
      </c>
      <c r="O35" s="194">
        <v>0</v>
      </c>
      <c r="P35" s="194">
        <v>0</v>
      </c>
      <c r="Q35" s="194">
        <v>10</v>
      </c>
      <c r="R35" s="194">
        <v>10</v>
      </c>
      <c r="S35" s="195">
        <v>10</v>
      </c>
      <c r="T35" s="193">
        <v>10</v>
      </c>
      <c r="U35" s="194">
        <v>10</v>
      </c>
      <c r="V35" s="194">
        <v>0</v>
      </c>
      <c r="W35" s="194">
        <v>0</v>
      </c>
      <c r="X35" s="194">
        <v>10</v>
      </c>
      <c r="Y35" s="194">
        <v>10</v>
      </c>
      <c r="Z35" s="195">
        <v>10</v>
      </c>
      <c r="AA35" s="193">
        <v>10</v>
      </c>
      <c r="AB35" s="194">
        <v>10</v>
      </c>
      <c r="AC35" s="194">
        <v>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0</v>
      </c>
      <c r="I36" s="58">
        <f t="shared" si="7"/>
        <v>0</v>
      </c>
      <c r="J36" s="58">
        <f t="shared" si="7"/>
        <v>2</v>
      </c>
      <c r="K36" s="58">
        <f t="shared" si="7"/>
        <v>2</v>
      </c>
      <c r="L36" s="75">
        <f t="shared" si="7"/>
        <v>2</v>
      </c>
      <c r="M36" s="76">
        <f t="shared" si="7"/>
        <v>2</v>
      </c>
      <c r="N36" s="58">
        <f t="shared" si="7"/>
        <v>2</v>
      </c>
      <c r="O36" s="58">
        <f t="shared" si="7"/>
        <v>0</v>
      </c>
      <c r="P36" s="58">
        <f t="shared" si="7"/>
        <v>0</v>
      </c>
      <c r="Q36" s="58">
        <f t="shared" si="7"/>
        <v>2</v>
      </c>
      <c r="R36" s="58">
        <f t="shared" si="7"/>
        <v>2</v>
      </c>
      <c r="S36" s="75">
        <f t="shared" si="7"/>
        <v>2</v>
      </c>
      <c r="T36" s="76">
        <f t="shared" si="7"/>
        <v>2</v>
      </c>
      <c r="U36" s="58">
        <f t="shared" si="7"/>
        <v>2</v>
      </c>
      <c r="V36" s="58">
        <f t="shared" si="7"/>
        <v>0</v>
      </c>
      <c r="W36" s="58">
        <f t="shared" si="7"/>
        <v>0</v>
      </c>
      <c r="X36" s="58">
        <f t="shared" si="7"/>
        <v>2</v>
      </c>
      <c r="Y36" s="58">
        <f t="shared" si="7"/>
        <v>2</v>
      </c>
      <c r="Z36" s="75">
        <f t="shared" si="7"/>
        <v>2</v>
      </c>
      <c r="AA36" s="76">
        <f t="shared" si="7"/>
        <v>2</v>
      </c>
      <c r="AB36" s="58">
        <f t="shared" si="7"/>
        <v>2</v>
      </c>
      <c r="AC36" s="58">
        <f t="shared" si="7"/>
        <v>0</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170</v>
      </c>
      <c r="B37" s="144"/>
      <c r="C37" s="144"/>
      <c r="D37" s="144"/>
      <c r="E37" s="144"/>
      <c r="F37" s="77">
        <f>IF(F34=0,0,COUNTIF(F15:F32,"&gt;="&amp;F34))</f>
        <v>2</v>
      </c>
      <c r="G37" s="78">
        <f t="shared" ref="G37:AJ37" si="8">IF(G34=0,0,COUNTIF(G15:G32,"&gt;="&amp;G34))</f>
        <v>2</v>
      </c>
      <c r="H37" s="78">
        <f t="shared" si="8"/>
        <v>0</v>
      </c>
      <c r="I37" s="78">
        <f t="shared" si="8"/>
        <v>0</v>
      </c>
      <c r="J37" s="78">
        <f t="shared" si="8"/>
        <v>2</v>
      </c>
      <c r="K37" s="78">
        <f t="shared" si="8"/>
        <v>2</v>
      </c>
      <c r="L37" s="79">
        <f t="shared" si="8"/>
        <v>2</v>
      </c>
      <c r="M37" s="77">
        <f t="shared" si="8"/>
        <v>2</v>
      </c>
      <c r="N37" s="78">
        <f t="shared" si="8"/>
        <v>2</v>
      </c>
      <c r="O37" s="78">
        <f t="shared" si="8"/>
        <v>0</v>
      </c>
      <c r="P37" s="78">
        <f t="shared" si="8"/>
        <v>0</v>
      </c>
      <c r="Q37" s="78">
        <f t="shared" si="8"/>
        <v>2</v>
      </c>
      <c r="R37" s="78">
        <f t="shared" si="8"/>
        <v>2</v>
      </c>
      <c r="S37" s="79">
        <f t="shared" si="8"/>
        <v>2</v>
      </c>
      <c r="T37" s="77">
        <f t="shared" si="8"/>
        <v>2</v>
      </c>
      <c r="U37" s="78">
        <f t="shared" si="8"/>
        <v>2</v>
      </c>
      <c r="V37" s="78">
        <f t="shared" si="8"/>
        <v>0</v>
      </c>
      <c r="W37" s="78">
        <f t="shared" si="8"/>
        <v>0</v>
      </c>
      <c r="X37" s="78">
        <f t="shared" si="8"/>
        <v>2</v>
      </c>
      <c r="Y37" s="78">
        <f t="shared" si="8"/>
        <v>2</v>
      </c>
      <c r="Z37" s="79">
        <f t="shared" si="8"/>
        <v>2</v>
      </c>
      <c r="AA37" s="77">
        <f t="shared" si="8"/>
        <v>2</v>
      </c>
      <c r="AB37" s="78">
        <f t="shared" si="8"/>
        <v>2</v>
      </c>
      <c r="AC37" s="78">
        <f t="shared" si="8"/>
        <v>0</v>
      </c>
      <c r="AD37" s="78">
        <f t="shared" si="8"/>
        <v>0</v>
      </c>
      <c r="AE37" s="78">
        <f t="shared" si="8"/>
        <v>2</v>
      </c>
      <c r="AF37" s="78">
        <f t="shared" si="8"/>
        <v>2</v>
      </c>
      <c r="AG37" s="79">
        <f t="shared" si="8"/>
        <v>2</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10"/>
      <c r="X38" s="11"/>
      <c r="Y38" s="11"/>
      <c r="Z38" s="11"/>
      <c r="AA38" s="11"/>
      <c r="AB38" s="11"/>
      <c r="AC38" s="11"/>
      <c r="AD38" s="11"/>
      <c r="AE38" s="11"/>
      <c r="AF38" s="11"/>
      <c r="AG38" s="47"/>
      <c r="AH38" s="47"/>
      <c r="AI38" s="47"/>
      <c r="AJ38" s="48"/>
      <c r="AK38" s="11"/>
      <c r="AL38" s="10"/>
      <c r="AM38" s="10"/>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20"/>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20"/>
      <c r="C41" s="43" t="s">
        <v>2</v>
      </c>
      <c r="D41" s="43" t="s">
        <v>3</v>
      </c>
      <c r="E41" s="42"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42" t="s">
        <v>1</v>
      </c>
      <c r="AM41" s="42" t="s">
        <v>0</v>
      </c>
      <c r="AN41" s="4"/>
    </row>
    <row r="42" spans="1:46" ht="18" customHeight="1" x14ac:dyDescent="0.4">
      <c r="A42" s="4"/>
      <c r="B42" s="19" t="s">
        <v>18</v>
      </c>
      <c r="C42" s="42">
        <f>COUNTIFS($B$12:$B$32,C$40,$C$12:$C$32,"A",$E$12:$E$32,"*")</f>
        <v>0</v>
      </c>
      <c r="D42" s="42">
        <f>COUNTIFS($B$12:$B$32,C$40,$C$12:$C$32,"B",$E$12:$E$32,"*")</f>
        <v>0</v>
      </c>
      <c r="E42" s="42">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42">
        <f>COUNTIFS($B$12:$B$32,AL$40,$C$12:$C$32,"A",$E$12:$E$32,"*")</f>
        <v>0</v>
      </c>
      <c r="AM42" s="42">
        <f>COUNTIFS($B$12:$B$32,AL$40,$C$12:$C$32,"B",$E$12:$E$32,"*")</f>
        <v>0</v>
      </c>
      <c r="AN42" s="4"/>
    </row>
    <row r="43" spans="1:46" ht="18" customHeight="1" x14ac:dyDescent="0.4">
      <c r="A43" s="4"/>
      <c r="B43" s="26" t="s">
        <v>19</v>
      </c>
      <c r="C43" s="42">
        <f>COUNTIFS($B$12:$B$32,C$40,$C$12:$C$32,"C",$E$12:$E$32,"*")</f>
        <v>0</v>
      </c>
      <c r="D43" s="42">
        <f>COUNTIFS($B$12:$B$32,C$40,$C$12:$C$32,"D",$E$12:$E$32,"*")</f>
        <v>0</v>
      </c>
      <c r="E43" s="42">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42">
        <f>COUNTIFS($B$12:$B$32,AL$40,$C$12:$C$32,"C",$E$12:$E$32,"*")</f>
        <v>0</v>
      </c>
      <c r="AM43" s="42">
        <f>COUNTIFS($B$12:$B$32,AL$40,$C$12:$C$32,"D",$E$12:$E$32,"*")</f>
        <v>0</v>
      </c>
      <c r="AN43" s="4"/>
    </row>
    <row r="44" spans="1:46" ht="24.95" customHeight="1" x14ac:dyDescent="0.4">
      <c r="A44" s="4"/>
      <c r="B44" s="26"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v>
      </c>
      <c r="J44" s="146"/>
      <c r="K44" s="146"/>
      <c r="L44" s="146"/>
      <c r="M44" s="146"/>
      <c r="N44" s="148"/>
      <c r="O44" s="145">
        <f>IF($AK$3="４週",SUMIFS($AK$12:$AK$32,$B$12:$B$32,O40)/4/$AC$6,IF($AK$3="歴月",SUMIFS($AK$12:$AK$32,$B$12:$B$32,O40)/$AL$6,"記載する期間を選択してください"))</f>
        <v>1</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19"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AX8:AX10"/>
    <mergeCell ref="AY8:AY10"/>
    <mergeCell ref="AZ8:AZ10"/>
    <mergeCell ref="BA8:BA10"/>
    <mergeCell ref="BB8:BB10"/>
    <mergeCell ref="BC8:BC10"/>
    <mergeCell ref="BD8:BD10"/>
    <mergeCell ref="R43:T43"/>
    <mergeCell ref="U43:W43"/>
    <mergeCell ref="X43:Z43"/>
    <mergeCell ref="AK35:AN35"/>
    <mergeCell ref="AM33:AN33"/>
    <mergeCell ref="AK34:AN34"/>
    <mergeCell ref="AV8:AV10"/>
    <mergeCell ref="AW8:AW10"/>
    <mergeCell ref="AP33:AS33"/>
    <mergeCell ref="AP34:AT37"/>
    <mergeCell ref="AP9:AP11"/>
    <mergeCell ref="AQ9:AQ11"/>
    <mergeCell ref="AR9:AR11"/>
    <mergeCell ref="AS9:AS11"/>
    <mergeCell ref="AT9:AT11"/>
    <mergeCell ref="AD41:AF41"/>
    <mergeCell ref="AG41:AI41"/>
    <mergeCell ref="A33:E33"/>
    <mergeCell ref="A34:E34"/>
    <mergeCell ref="C58:E58"/>
    <mergeCell ref="AA44:AF44"/>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F43:H43"/>
    <mergeCell ref="I43:K43"/>
    <mergeCell ref="L43:N43"/>
    <mergeCell ref="O43:Q43"/>
    <mergeCell ref="AA41:AC41"/>
    <mergeCell ref="C40:D40"/>
    <mergeCell ref="E40:H40"/>
    <mergeCell ref="I40:N40"/>
    <mergeCell ref="O40:T40"/>
    <mergeCell ref="U40:Z40"/>
    <mergeCell ref="AA40:AF40"/>
    <mergeCell ref="F41:H41"/>
    <mergeCell ref="I41:K41"/>
    <mergeCell ref="L41:N41"/>
    <mergeCell ref="O41:Q41"/>
    <mergeCell ref="R41:T41"/>
    <mergeCell ref="U41:W41"/>
    <mergeCell ref="X41:Z41"/>
    <mergeCell ref="AM23:AN23"/>
    <mergeCell ref="AM24:AN24"/>
    <mergeCell ref="AM25:AN25"/>
    <mergeCell ref="AM26:AN26"/>
    <mergeCell ref="AM27:AN27"/>
    <mergeCell ref="F42:H42"/>
    <mergeCell ref="I42:K42"/>
    <mergeCell ref="AL40:AM40"/>
    <mergeCell ref="AJ42:AK42"/>
    <mergeCell ref="AJ41:AK41"/>
    <mergeCell ref="AD42:AF42"/>
    <mergeCell ref="AG40:AK40"/>
    <mergeCell ref="L42:N42"/>
    <mergeCell ref="O42:Q42"/>
    <mergeCell ref="R42:T42"/>
    <mergeCell ref="U42:W42"/>
    <mergeCell ref="X42:Z42"/>
    <mergeCell ref="AA42:AC42"/>
    <mergeCell ref="AG42:AI42"/>
    <mergeCell ref="AM28:AN28"/>
    <mergeCell ref="AM29:AN29"/>
    <mergeCell ref="AM30:AN30"/>
    <mergeCell ref="AM31:AN31"/>
    <mergeCell ref="AM32:AN32"/>
    <mergeCell ref="AK1:AN1"/>
    <mergeCell ref="M2:P2"/>
    <mergeCell ref="Q2:R2"/>
    <mergeCell ref="S2:T2"/>
    <mergeCell ref="U2:V2"/>
    <mergeCell ref="AK2:AN2"/>
    <mergeCell ref="F9:L9"/>
    <mergeCell ref="M9:S9"/>
    <mergeCell ref="T9:Z9"/>
    <mergeCell ref="AA9:AG9"/>
    <mergeCell ref="AH9:AJ9"/>
    <mergeCell ref="AK5:AN5"/>
    <mergeCell ref="AL8:AL11"/>
    <mergeCell ref="AM8:AN11"/>
    <mergeCell ref="A35:E35"/>
    <mergeCell ref="A36:E36"/>
    <mergeCell ref="A37:E37"/>
    <mergeCell ref="AK36:AN37"/>
    <mergeCell ref="AK3:AN3"/>
    <mergeCell ref="AK4:AN4"/>
    <mergeCell ref="AC6:AE6"/>
    <mergeCell ref="F8:AJ8"/>
    <mergeCell ref="AK8:AK11"/>
    <mergeCell ref="AM12:AN12"/>
    <mergeCell ref="AM13:AN13"/>
    <mergeCell ref="A8:A11"/>
    <mergeCell ref="B8:B11"/>
    <mergeCell ref="C8:C11"/>
    <mergeCell ref="D8:D11"/>
    <mergeCell ref="E8:E11"/>
    <mergeCell ref="AM15:AN15"/>
    <mergeCell ref="AM16:AN16"/>
    <mergeCell ref="AM17:AN17"/>
    <mergeCell ref="AM18:AN18"/>
    <mergeCell ref="AM19:AN19"/>
    <mergeCell ref="AM20:AN20"/>
    <mergeCell ref="AM21:AN21"/>
    <mergeCell ref="AM22:AN22"/>
  </mergeCells>
  <phoneticPr fontId="3"/>
  <dataValidations count="5">
    <dataValidation type="list" allowBlank="1" showInputMessage="1" showErrorMessage="1" sqref="B12:B32">
      <formula1>INDIRECT($AK$1)</formula1>
    </dataValidation>
    <dataValidation type="list" allowBlank="1" showInputMessage="1" showErrorMessage="1" sqref="AK3:AN3">
      <formula1>"４週,歴月"</formula1>
    </dataValidation>
    <dataValidation type="list" allowBlank="1" showInputMessage="1" showErrorMessage="1" sqref="AK4:AN4">
      <formula1>"予定,実績"</formula1>
    </dataValidation>
    <dataValidation operator="greaterThanOrEqual" allowBlank="1" showInputMessage="1" showErrorMessage="1" sqref="I38 L38"/>
    <dataValidation type="list" allowBlank="1" showInputMessage="1" showErrorMessage="1" sqref="C1:AN2 AO1:BD4 C3:AJ4 C5:L32 A39:BD74 B1:B11 A1:A32 A33:L37 A38:H38 J38:K38 M5:AB38 AC7:AE38 AC5:AE5 AF5:AK38 AM5:BD38 AL5 AL7:AL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10.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8">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8">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8">
        <v>3</v>
      </c>
      <c r="B15" s="200" t="s">
        <v>47</v>
      </c>
      <c r="C15" s="201" t="s">
        <v>182</v>
      </c>
      <c r="D15" s="44"/>
      <c r="E15" s="45" t="s">
        <v>163</v>
      </c>
      <c r="F15" s="93">
        <v>8</v>
      </c>
      <c r="G15" s="94">
        <v>8</v>
      </c>
      <c r="H15" s="191">
        <v>0</v>
      </c>
      <c r="I15" s="191">
        <v>0</v>
      </c>
      <c r="J15" s="94">
        <v>8</v>
      </c>
      <c r="K15" s="94">
        <v>8</v>
      </c>
      <c r="L15" s="95">
        <v>8</v>
      </c>
      <c r="M15" s="93">
        <v>8</v>
      </c>
      <c r="N15" s="94">
        <v>8</v>
      </c>
      <c r="O15" s="191">
        <v>0</v>
      </c>
      <c r="P15" s="191">
        <v>0</v>
      </c>
      <c r="Q15" s="94">
        <v>8</v>
      </c>
      <c r="R15" s="94">
        <v>8</v>
      </c>
      <c r="S15" s="95">
        <v>8</v>
      </c>
      <c r="T15" s="93">
        <v>8</v>
      </c>
      <c r="U15" s="94">
        <v>8</v>
      </c>
      <c r="V15" s="191">
        <v>0</v>
      </c>
      <c r="W15" s="191">
        <v>0</v>
      </c>
      <c r="X15" s="94">
        <v>8</v>
      </c>
      <c r="Y15" s="94">
        <v>8</v>
      </c>
      <c r="Z15" s="95">
        <v>8</v>
      </c>
      <c r="AA15" s="93">
        <v>8</v>
      </c>
      <c r="AB15" s="94">
        <v>8</v>
      </c>
      <c r="AC15" s="191">
        <v>0</v>
      </c>
      <c r="AD15" s="191">
        <v>0</v>
      </c>
      <c r="AE15" s="94">
        <v>8</v>
      </c>
      <c r="AF15" s="94">
        <v>8</v>
      </c>
      <c r="AG15" s="95">
        <v>8</v>
      </c>
      <c r="AH15" s="190"/>
      <c r="AI15" s="191"/>
      <c r="AJ15" s="192"/>
      <c r="AK15" s="15">
        <f t="shared" si="1"/>
        <v>160</v>
      </c>
      <c r="AL15" s="16">
        <f t="shared" si="0"/>
        <v>40</v>
      </c>
      <c r="AM15" s="130"/>
      <c r="AN15" s="131"/>
      <c r="AP15" s="155"/>
      <c r="AQ15" s="170" t="s">
        <v>154</v>
      </c>
      <c r="AR15" s="170">
        <f t="shared" ref="AR15:AR16" si="2">$AC$6*4</f>
        <v>160</v>
      </c>
      <c r="AS15" s="170" t="s">
        <v>152</v>
      </c>
      <c r="AT15" s="171">
        <f t="shared" ref="AT15:AT16" si="3">ROUND(AP15/AR15,2)</f>
        <v>0</v>
      </c>
      <c r="AV15" s="90"/>
      <c r="AW15" s="90"/>
      <c r="AX15" s="90"/>
      <c r="AY15" s="90"/>
      <c r="AZ15" s="90"/>
      <c r="BA15" s="90"/>
      <c r="BB15" s="90"/>
      <c r="BC15" s="90"/>
      <c r="BD15" s="90"/>
    </row>
    <row r="16" spans="1:56" ht="18" customHeight="1" x14ac:dyDescent="0.4">
      <c r="A16" s="88">
        <v>4</v>
      </c>
      <c r="B16" s="200" t="s">
        <v>27</v>
      </c>
      <c r="C16" s="201" t="s">
        <v>186</v>
      </c>
      <c r="D16" s="44" t="s">
        <v>178</v>
      </c>
      <c r="E16" s="45" t="s">
        <v>164</v>
      </c>
      <c r="F16" s="93">
        <v>4</v>
      </c>
      <c r="G16" s="94">
        <v>4</v>
      </c>
      <c r="H16" s="191">
        <v>0</v>
      </c>
      <c r="I16" s="191">
        <v>0</v>
      </c>
      <c r="J16" s="94">
        <v>4</v>
      </c>
      <c r="K16" s="94">
        <v>4</v>
      </c>
      <c r="L16" s="95">
        <v>4</v>
      </c>
      <c r="M16" s="93">
        <v>4</v>
      </c>
      <c r="N16" s="94">
        <v>4</v>
      </c>
      <c r="O16" s="191">
        <v>0</v>
      </c>
      <c r="P16" s="191">
        <v>0</v>
      </c>
      <c r="Q16" s="94">
        <v>4</v>
      </c>
      <c r="R16" s="94">
        <v>4</v>
      </c>
      <c r="S16" s="95">
        <v>4</v>
      </c>
      <c r="T16" s="93">
        <v>4</v>
      </c>
      <c r="U16" s="94">
        <v>4</v>
      </c>
      <c r="V16" s="191">
        <v>0</v>
      </c>
      <c r="W16" s="191">
        <v>0</v>
      </c>
      <c r="X16" s="94">
        <v>4</v>
      </c>
      <c r="Y16" s="94">
        <v>4</v>
      </c>
      <c r="Z16" s="95">
        <v>4</v>
      </c>
      <c r="AA16" s="93">
        <v>4</v>
      </c>
      <c r="AB16" s="94">
        <v>4</v>
      </c>
      <c r="AC16" s="191">
        <v>0</v>
      </c>
      <c r="AD16" s="191">
        <v>0</v>
      </c>
      <c r="AE16" s="94">
        <v>4</v>
      </c>
      <c r="AF16" s="94">
        <v>4</v>
      </c>
      <c r="AG16" s="95">
        <v>4</v>
      </c>
      <c r="AH16" s="190"/>
      <c r="AI16" s="191"/>
      <c r="AJ16" s="192"/>
      <c r="AK16" s="15">
        <f t="shared" si="1"/>
        <v>80</v>
      </c>
      <c r="AL16" s="16">
        <f t="shared" si="0"/>
        <v>20</v>
      </c>
      <c r="AM16" s="130"/>
      <c r="AN16" s="131"/>
      <c r="AP16" s="155"/>
      <c r="AQ16" s="170" t="s">
        <v>154</v>
      </c>
      <c r="AR16" s="170">
        <f t="shared" si="2"/>
        <v>160</v>
      </c>
      <c r="AS16" s="170" t="s">
        <v>152</v>
      </c>
      <c r="AT16" s="171">
        <f t="shared" si="3"/>
        <v>0</v>
      </c>
      <c r="AV16" s="90"/>
      <c r="AW16" s="90"/>
      <c r="AX16" s="90"/>
      <c r="AY16" s="90"/>
      <c r="AZ16" s="90"/>
      <c r="BA16" s="90"/>
      <c r="BB16" s="90"/>
      <c r="BC16" s="90"/>
      <c r="BD16" s="90"/>
    </row>
    <row r="17" spans="1:56" ht="18" customHeight="1" x14ac:dyDescent="0.4">
      <c r="A17" s="88">
        <v>5</v>
      </c>
      <c r="B17" s="200"/>
      <c r="C17" s="201"/>
      <c r="D17" s="44"/>
      <c r="E17" s="45"/>
      <c r="F17" s="190"/>
      <c r="G17" s="191"/>
      <c r="H17" s="191"/>
      <c r="I17" s="191"/>
      <c r="J17" s="191"/>
      <c r="K17" s="191"/>
      <c r="L17" s="192"/>
      <c r="M17" s="190"/>
      <c r="N17" s="191"/>
      <c r="O17" s="191"/>
      <c r="P17" s="191"/>
      <c r="Q17" s="191"/>
      <c r="R17" s="191"/>
      <c r="S17" s="192"/>
      <c r="T17" s="190"/>
      <c r="U17" s="191"/>
      <c r="V17" s="191"/>
      <c r="W17" s="191"/>
      <c r="X17" s="191"/>
      <c r="Y17" s="191"/>
      <c r="Z17" s="192"/>
      <c r="AA17" s="190"/>
      <c r="AB17" s="191"/>
      <c r="AC17" s="191"/>
      <c r="AD17" s="191"/>
      <c r="AE17" s="191"/>
      <c r="AF17" s="191"/>
      <c r="AG17" s="192"/>
      <c r="AH17" s="190"/>
      <c r="AI17" s="191"/>
      <c r="AJ17" s="192"/>
      <c r="AK17" s="15">
        <f t="shared" si="1"/>
        <v>0</v>
      </c>
      <c r="AL17" s="16">
        <f t="shared" si="0"/>
        <v>0</v>
      </c>
      <c r="AM17" s="130"/>
      <c r="AN17" s="131"/>
      <c r="AP17" s="155"/>
      <c r="AQ17" s="170" t="s">
        <v>154</v>
      </c>
      <c r="AR17" s="170">
        <f>$AC$6*4</f>
        <v>160</v>
      </c>
      <c r="AS17" s="170" t="s">
        <v>152</v>
      </c>
      <c r="AT17" s="171">
        <f>ROUND(AP17/AR17,2)</f>
        <v>0</v>
      </c>
      <c r="AV17" s="90"/>
      <c r="AW17" s="90"/>
      <c r="AX17" s="90"/>
      <c r="AY17" s="90"/>
      <c r="AZ17" s="90"/>
      <c r="BA17" s="90"/>
      <c r="BB17" s="90"/>
      <c r="BC17" s="90"/>
      <c r="BD17" s="90"/>
    </row>
    <row r="18" spans="1:56" ht="18" customHeight="1" x14ac:dyDescent="0.4">
      <c r="A18" s="88">
        <v>6</v>
      </c>
      <c r="B18" s="200"/>
      <c r="C18" s="201"/>
      <c r="D18" s="44"/>
      <c r="E18" s="45"/>
      <c r="F18" s="190"/>
      <c r="G18" s="191"/>
      <c r="H18" s="191"/>
      <c r="I18" s="191"/>
      <c r="J18" s="191"/>
      <c r="K18" s="191"/>
      <c r="L18" s="192"/>
      <c r="M18" s="190"/>
      <c r="N18" s="191"/>
      <c r="O18" s="191"/>
      <c r="P18" s="191"/>
      <c r="Q18" s="191"/>
      <c r="R18" s="191"/>
      <c r="S18" s="192"/>
      <c r="T18" s="190"/>
      <c r="U18" s="191"/>
      <c r="V18" s="191"/>
      <c r="W18" s="191"/>
      <c r="X18" s="191"/>
      <c r="Y18" s="191"/>
      <c r="Z18" s="192"/>
      <c r="AA18" s="190"/>
      <c r="AB18" s="191"/>
      <c r="AC18" s="191"/>
      <c r="AD18" s="191"/>
      <c r="AE18" s="191"/>
      <c r="AF18" s="191"/>
      <c r="AG18" s="192"/>
      <c r="AH18" s="190"/>
      <c r="AI18" s="191"/>
      <c r="AJ18" s="192"/>
      <c r="AK18" s="15">
        <f t="shared" si="1"/>
        <v>0</v>
      </c>
      <c r="AL18" s="16">
        <f t="shared" si="0"/>
        <v>0</v>
      </c>
      <c r="AM18" s="130"/>
      <c r="AN18" s="131"/>
      <c r="AP18" s="155"/>
      <c r="AQ18" s="170" t="s">
        <v>154</v>
      </c>
      <c r="AR18" s="170">
        <f t="shared" ref="AR18:AR22" si="4">$AC$6*4</f>
        <v>160</v>
      </c>
      <c r="AS18" s="170" t="s">
        <v>152</v>
      </c>
      <c r="AT18" s="171">
        <f t="shared" ref="AT18:AT22" si="5">ROUND(AP18/AR18,2)</f>
        <v>0</v>
      </c>
      <c r="AV18" s="89"/>
      <c r="AW18" s="90"/>
      <c r="AX18" s="90"/>
      <c r="AY18" s="90"/>
      <c r="AZ18" s="90"/>
      <c r="BA18" s="90"/>
      <c r="BB18" s="90"/>
      <c r="BC18" s="90"/>
      <c r="BD18" s="90"/>
    </row>
    <row r="19" spans="1:56" ht="18" customHeight="1" x14ac:dyDescent="0.4">
      <c r="A19" s="88">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154</v>
      </c>
      <c r="AR19" s="170">
        <f t="shared" si="4"/>
        <v>160</v>
      </c>
      <c r="AS19" s="170" t="s">
        <v>152</v>
      </c>
      <c r="AT19" s="171">
        <f t="shared" si="5"/>
        <v>0</v>
      </c>
      <c r="AV19" s="90"/>
      <c r="AW19" s="90"/>
      <c r="AX19" s="90"/>
      <c r="AY19" s="90"/>
      <c r="AZ19" s="90"/>
      <c r="BA19" s="90"/>
      <c r="BB19" s="90"/>
      <c r="BC19" s="90"/>
      <c r="BD19" s="90"/>
    </row>
    <row r="20" spans="1:56" ht="18" customHeight="1" x14ac:dyDescent="0.4">
      <c r="A20" s="88">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154</v>
      </c>
      <c r="AR20" s="170">
        <f t="shared" si="4"/>
        <v>160</v>
      </c>
      <c r="AS20" s="170" t="s">
        <v>152</v>
      </c>
      <c r="AT20" s="171">
        <f t="shared" si="5"/>
        <v>0</v>
      </c>
      <c r="AV20" s="90"/>
      <c r="AW20" s="90"/>
      <c r="AX20" s="90"/>
      <c r="AY20" s="90"/>
      <c r="AZ20" s="90"/>
      <c r="BA20" s="90"/>
      <c r="BB20" s="90"/>
      <c r="BC20" s="90"/>
      <c r="BD20" s="90"/>
    </row>
    <row r="21" spans="1:56" ht="18" customHeight="1" x14ac:dyDescent="0.4">
      <c r="A21" s="88">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154</v>
      </c>
      <c r="AR21" s="170">
        <f t="shared" si="4"/>
        <v>160</v>
      </c>
      <c r="AS21" s="170" t="s">
        <v>152</v>
      </c>
      <c r="AT21" s="171">
        <f t="shared" si="5"/>
        <v>0</v>
      </c>
      <c r="AV21" s="90"/>
      <c r="AW21" s="90"/>
      <c r="AX21" s="90"/>
      <c r="AY21" s="90"/>
      <c r="AZ21" s="90"/>
      <c r="BA21" s="90"/>
      <c r="BB21" s="90"/>
      <c r="BC21" s="90"/>
      <c r="BD21" s="90"/>
    </row>
    <row r="22" spans="1:56" ht="18" customHeight="1" thickBot="1" x14ac:dyDescent="0.45">
      <c r="A22" s="88">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154</v>
      </c>
      <c r="AR22" s="170">
        <f t="shared" si="4"/>
        <v>160</v>
      </c>
      <c r="AS22" s="170" t="s">
        <v>152</v>
      </c>
      <c r="AT22" s="171">
        <f t="shared" si="5"/>
        <v>0</v>
      </c>
      <c r="AV22" s="90"/>
      <c r="AW22" s="90"/>
      <c r="AX22" s="90"/>
      <c r="AY22" s="90"/>
      <c r="AZ22" s="90"/>
      <c r="BA22" s="90"/>
      <c r="BB22" s="90"/>
      <c r="BC22" s="90"/>
      <c r="BD22" s="90"/>
    </row>
    <row r="23" spans="1:56" ht="18" hidden="1" customHeight="1" outlineLevel="1" x14ac:dyDescent="0.4">
      <c r="A23" s="88">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8">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0</v>
      </c>
      <c r="AV24" s="90"/>
      <c r="AW24" s="90"/>
      <c r="AX24" s="90"/>
      <c r="AY24" s="90"/>
      <c r="AZ24" s="90"/>
      <c r="BA24" s="90"/>
      <c r="BB24" s="90"/>
      <c r="BC24" s="90"/>
      <c r="BD24" s="90"/>
    </row>
    <row r="25" spans="1:56" ht="18" hidden="1" customHeight="1" outlineLevel="1" x14ac:dyDescent="0.4">
      <c r="A25" s="88">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8">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8">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8">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8">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8">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8">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8">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28</v>
      </c>
      <c r="G33" s="17">
        <f t="shared" ref="G33:AJ33" si="6">+SUM(G12:G32)</f>
        <v>28</v>
      </c>
      <c r="H33" s="17">
        <f t="shared" si="6"/>
        <v>0</v>
      </c>
      <c r="I33" s="17">
        <f t="shared" si="6"/>
        <v>0</v>
      </c>
      <c r="J33" s="17">
        <f t="shared" si="6"/>
        <v>28</v>
      </c>
      <c r="K33" s="17">
        <f t="shared" si="6"/>
        <v>28</v>
      </c>
      <c r="L33" s="73">
        <f t="shared" si="6"/>
        <v>28</v>
      </c>
      <c r="M33" s="74">
        <f t="shared" si="6"/>
        <v>28</v>
      </c>
      <c r="N33" s="17">
        <f t="shared" si="6"/>
        <v>28</v>
      </c>
      <c r="O33" s="17">
        <f t="shared" si="6"/>
        <v>0</v>
      </c>
      <c r="P33" s="17">
        <f t="shared" si="6"/>
        <v>0</v>
      </c>
      <c r="Q33" s="17">
        <f t="shared" si="6"/>
        <v>28</v>
      </c>
      <c r="R33" s="17">
        <f t="shared" si="6"/>
        <v>28</v>
      </c>
      <c r="S33" s="73">
        <f t="shared" si="6"/>
        <v>28</v>
      </c>
      <c r="T33" s="74">
        <f t="shared" si="6"/>
        <v>28</v>
      </c>
      <c r="U33" s="17">
        <f t="shared" si="6"/>
        <v>28</v>
      </c>
      <c r="V33" s="17">
        <f t="shared" si="6"/>
        <v>0</v>
      </c>
      <c r="W33" s="17">
        <f t="shared" si="6"/>
        <v>0</v>
      </c>
      <c r="X33" s="17">
        <f t="shared" si="6"/>
        <v>28</v>
      </c>
      <c r="Y33" s="17">
        <f t="shared" si="6"/>
        <v>28</v>
      </c>
      <c r="Z33" s="73">
        <f t="shared" si="6"/>
        <v>28</v>
      </c>
      <c r="AA33" s="74">
        <f t="shared" si="6"/>
        <v>28</v>
      </c>
      <c r="AB33" s="17">
        <f t="shared" si="6"/>
        <v>28</v>
      </c>
      <c r="AC33" s="17">
        <f t="shared" si="6"/>
        <v>0</v>
      </c>
      <c r="AD33" s="17">
        <f t="shared" si="6"/>
        <v>0</v>
      </c>
      <c r="AE33" s="17">
        <f t="shared" si="6"/>
        <v>28</v>
      </c>
      <c r="AF33" s="17">
        <f t="shared" si="6"/>
        <v>28</v>
      </c>
      <c r="AG33" s="73">
        <f t="shared" si="6"/>
        <v>28</v>
      </c>
      <c r="AH33" s="74">
        <f t="shared" si="6"/>
        <v>0</v>
      </c>
      <c r="AI33" s="17">
        <f t="shared" si="6"/>
        <v>0</v>
      </c>
      <c r="AJ33" s="73">
        <f t="shared" si="6"/>
        <v>0</v>
      </c>
      <c r="AK33" s="15">
        <f t="shared" si="1"/>
        <v>560</v>
      </c>
      <c r="AL33" s="16">
        <f t="shared" si="0"/>
        <v>140</v>
      </c>
      <c r="AM33" s="130"/>
      <c r="AN33" s="131"/>
      <c r="AP33" s="176" t="s">
        <v>157</v>
      </c>
      <c r="AQ33" s="177"/>
      <c r="AR33" s="177"/>
      <c r="AS33" s="177"/>
      <c r="AT33" s="157">
        <f>SUM(AT15:AT22)</f>
        <v>0</v>
      </c>
    </row>
    <row r="34" spans="1:46" ht="18" customHeight="1" x14ac:dyDescent="0.4">
      <c r="A34" s="134" t="s">
        <v>6</v>
      </c>
      <c r="B34" s="135"/>
      <c r="C34" s="135"/>
      <c r="D34" s="135"/>
      <c r="E34" s="135"/>
      <c r="F34" s="193">
        <v>4</v>
      </c>
      <c r="G34" s="194">
        <v>4</v>
      </c>
      <c r="H34" s="194">
        <v>0</v>
      </c>
      <c r="I34" s="194">
        <v>0</v>
      </c>
      <c r="J34" s="194">
        <v>4</v>
      </c>
      <c r="K34" s="194">
        <v>4</v>
      </c>
      <c r="L34" s="195">
        <v>4</v>
      </c>
      <c r="M34" s="193">
        <v>4</v>
      </c>
      <c r="N34" s="194">
        <v>4</v>
      </c>
      <c r="O34" s="194">
        <v>0</v>
      </c>
      <c r="P34" s="194">
        <v>0</v>
      </c>
      <c r="Q34" s="194">
        <v>4</v>
      </c>
      <c r="R34" s="194">
        <v>4</v>
      </c>
      <c r="S34" s="195">
        <v>4</v>
      </c>
      <c r="T34" s="193">
        <v>4</v>
      </c>
      <c r="U34" s="194">
        <v>4</v>
      </c>
      <c r="V34" s="194">
        <v>0</v>
      </c>
      <c r="W34" s="194">
        <v>0</v>
      </c>
      <c r="X34" s="194">
        <v>4</v>
      </c>
      <c r="Y34" s="194">
        <v>4</v>
      </c>
      <c r="Z34" s="195">
        <v>4</v>
      </c>
      <c r="AA34" s="193">
        <v>4</v>
      </c>
      <c r="AB34" s="194">
        <v>4</v>
      </c>
      <c r="AC34" s="194">
        <v>0</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加配加算計上不可</v>
      </c>
      <c r="AQ34" s="185"/>
      <c r="AR34" s="185"/>
      <c r="AS34" s="185"/>
      <c r="AT34" s="186"/>
    </row>
    <row r="35" spans="1:46" ht="18" customHeight="1" x14ac:dyDescent="0.4">
      <c r="A35" s="134" t="s">
        <v>148</v>
      </c>
      <c r="B35" s="135"/>
      <c r="C35" s="135"/>
      <c r="D35" s="135"/>
      <c r="E35" s="135"/>
      <c r="F35" s="193">
        <v>10</v>
      </c>
      <c r="G35" s="194">
        <v>10</v>
      </c>
      <c r="H35" s="194">
        <v>0</v>
      </c>
      <c r="I35" s="194">
        <v>0</v>
      </c>
      <c r="J35" s="194">
        <v>10</v>
      </c>
      <c r="K35" s="194">
        <v>10</v>
      </c>
      <c r="L35" s="195">
        <v>10</v>
      </c>
      <c r="M35" s="193">
        <v>10</v>
      </c>
      <c r="N35" s="194">
        <v>10</v>
      </c>
      <c r="O35" s="194">
        <v>0</v>
      </c>
      <c r="P35" s="194">
        <v>0</v>
      </c>
      <c r="Q35" s="194">
        <v>10</v>
      </c>
      <c r="R35" s="194">
        <v>10</v>
      </c>
      <c r="S35" s="195">
        <v>10</v>
      </c>
      <c r="T35" s="193">
        <v>10</v>
      </c>
      <c r="U35" s="194">
        <v>10</v>
      </c>
      <c r="V35" s="194">
        <v>0</v>
      </c>
      <c r="W35" s="194">
        <v>0</v>
      </c>
      <c r="X35" s="194">
        <v>10</v>
      </c>
      <c r="Y35" s="194">
        <v>10</v>
      </c>
      <c r="Z35" s="195">
        <v>10</v>
      </c>
      <c r="AA35" s="193">
        <v>10</v>
      </c>
      <c r="AB35" s="194">
        <v>10</v>
      </c>
      <c r="AC35" s="194">
        <v>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0</v>
      </c>
      <c r="I36" s="58">
        <f t="shared" si="7"/>
        <v>0</v>
      </c>
      <c r="J36" s="58">
        <f t="shared" si="7"/>
        <v>2</v>
      </c>
      <c r="K36" s="58">
        <f t="shared" si="7"/>
        <v>2</v>
      </c>
      <c r="L36" s="75">
        <f t="shared" si="7"/>
        <v>2</v>
      </c>
      <c r="M36" s="76">
        <f t="shared" si="7"/>
        <v>2</v>
      </c>
      <c r="N36" s="58">
        <f t="shared" si="7"/>
        <v>2</v>
      </c>
      <c r="O36" s="58">
        <f t="shared" si="7"/>
        <v>0</v>
      </c>
      <c r="P36" s="58">
        <f t="shared" si="7"/>
        <v>0</v>
      </c>
      <c r="Q36" s="58">
        <f t="shared" si="7"/>
        <v>2</v>
      </c>
      <c r="R36" s="58">
        <f t="shared" si="7"/>
        <v>2</v>
      </c>
      <c r="S36" s="75">
        <f t="shared" si="7"/>
        <v>2</v>
      </c>
      <c r="T36" s="76">
        <f t="shared" si="7"/>
        <v>2</v>
      </c>
      <c r="U36" s="58">
        <f t="shared" si="7"/>
        <v>2</v>
      </c>
      <c r="V36" s="58">
        <f t="shared" si="7"/>
        <v>0</v>
      </c>
      <c r="W36" s="58">
        <f t="shared" si="7"/>
        <v>0</v>
      </c>
      <c r="X36" s="58">
        <f t="shared" si="7"/>
        <v>2</v>
      </c>
      <c r="Y36" s="58">
        <f t="shared" si="7"/>
        <v>2</v>
      </c>
      <c r="Z36" s="75">
        <f t="shared" si="7"/>
        <v>2</v>
      </c>
      <c r="AA36" s="76">
        <f t="shared" si="7"/>
        <v>2</v>
      </c>
      <c r="AB36" s="58">
        <f t="shared" si="7"/>
        <v>2</v>
      </c>
      <c r="AC36" s="58">
        <f t="shared" si="7"/>
        <v>0</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170</v>
      </c>
      <c r="B37" s="144"/>
      <c r="C37" s="144"/>
      <c r="D37" s="144"/>
      <c r="E37" s="144"/>
      <c r="F37" s="77">
        <f>IF(F34=0,0,COUNTIF(F15:F32,"&gt;="&amp;F34))</f>
        <v>2</v>
      </c>
      <c r="G37" s="78">
        <f t="shared" ref="G37:AJ37" si="8">IF(G34=0,0,COUNTIF(G15:G32,"&gt;="&amp;G34))</f>
        <v>2</v>
      </c>
      <c r="H37" s="78">
        <f t="shared" si="8"/>
        <v>0</v>
      </c>
      <c r="I37" s="78">
        <f t="shared" si="8"/>
        <v>0</v>
      </c>
      <c r="J37" s="78">
        <f t="shared" si="8"/>
        <v>2</v>
      </c>
      <c r="K37" s="78">
        <f t="shared" si="8"/>
        <v>2</v>
      </c>
      <c r="L37" s="79">
        <f t="shared" si="8"/>
        <v>2</v>
      </c>
      <c r="M37" s="77">
        <f t="shared" si="8"/>
        <v>2</v>
      </c>
      <c r="N37" s="78">
        <f t="shared" si="8"/>
        <v>2</v>
      </c>
      <c r="O37" s="78">
        <f t="shared" si="8"/>
        <v>0</v>
      </c>
      <c r="P37" s="78">
        <f t="shared" si="8"/>
        <v>0</v>
      </c>
      <c r="Q37" s="78">
        <f t="shared" si="8"/>
        <v>2</v>
      </c>
      <c r="R37" s="78">
        <f t="shared" si="8"/>
        <v>2</v>
      </c>
      <c r="S37" s="79">
        <f t="shared" si="8"/>
        <v>2</v>
      </c>
      <c r="T37" s="77">
        <f t="shared" si="8"/>
        <v>2</v>
      </c>
      <c r="U37" s="78">
        <f t="shared" si="8"/>
        <v>2</v>
      </c>
      <c r="V37" s="78">
        <f t="shared" si="8"/>
        <v>0</v>
      </c>
      <c r="W37" s="78">
        <f t="shared" si="8"/>
        <v>0</v>
      </c>
      <c r="X37" s="78">
        <f t="shared" si="8"/>
        <v>2</v>
      </c>
      <c r="Y37" s="78">
        <f t="shared" si="8"/>
        <v>2</v>
      </c>
      <c r="Z37" s="79">
        <f t="shared" si="8"/>
        <v>2</v>
      </c>
      <c r="AA37" s="77">
        <f t="shared" si="8"/>
        <v>2</v>
      </c>
      <c r="AB37" s="78">
        <f t="shared" si="8"/>
        <v>2</v>
      </c>
      <c r="AC37" s="78">
        <f t="shared" si="8"/>
        <v>0</v>
      </c>
      <c r="AD37" s="78">
        <f t="shared" si="8"/>
        <v>0</v>
      </c>
      <c r="AE37" s="78">
        <f t="shared" si="8"/>
        <v>2</v>
      </c>
      <c r="AF37" s="78">
        <f t="shared" si="8"/>
        <v>2</v>
      </c>
      <c r="AG37" s="79">
        <f t="shared" si="8"/>
        <v>2</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86" t="s">
        <v>2</v>
      </c>
      <c r="D41" s="86" t="s">
        <v>3</v>
      </c>
      <c r="E41" s="87"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87" t="s">
        <v>1</v>
      </c>
      <c r="AM41" s="87" t="s">
        <v>0</v>
      </c>
      <c r="AN41" s="4"/>
    </row>
    <row r="42" spans="1:46" ht="18" customHeight="1" x14ac:dyDescent="0.4">
      <c r="A42" s="4"/>
      <c r="B42" s="85" t="s">
        <v>18</v>
      </c>
      <c r="C42" s="87">
        <f>COUNTIFS($B$12:$B$32,C$40,$C$12:$C$32,"A",$E$12:$E$32,"*")</f>
        <v>0</v>
      </c>
      <c r="D42" s="87">
        <f>COUNTIFS($B$12:$B$32,C$40,$C$12:$C$32,"B",$E$12:$E$32,"*")</f>
        <v>0</v>
      </c>
      <c r="E42" s="87">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87">
        <f>COUNTIFS($B$12:$B$32,AL$40,$C$12:$C$32,"A",$E$12:$E$32,"*")</f>
        <v>0</v>
      </c>
      <c r="AM42" s="87">
        <f>COUNTIFS($B$12:$B$32,AL$40,$C$12:$C$32,"B",$E$12:$E$32,"*")</f>
        <v>0</v>
      </c>
      <c r="AN42" s="4"/>
    </row>
    <row r="43" spans="1:46" ht="18" customHeight="1" x14ac:dyDescent="0.4">
      <c r="A43" s="4"/>
      <c r="B43" s="84" t="s">
        <v>19</v>
      </c>
      <c r="C43" s="87">
        <f>COUNTIFS($B$12:$B$32,C$40,$C$12:$C$32,"C",$E$12:$E$32,"*")</f>
        <v>0</v>
      </c>
      <c r="D43" s="87">
        <f>COUNTIFS($B$12:$B$32,C$40,$C$12:$C$32,"D",$E$12:$E$32,"*")</f>
        <v>0</v>
      </c>
      <c r="E43" s="87">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87">
        <f>COUNTIFS($B$12:$B$32,AL$40,$C$12:$C$32,"C",$E$12:$E$32,"*")</f>
        <v>0</v>
      </c>
      <c r="AM43" s="87">
        <f>COUNTIFS($B$12:$B$32,AL$40,$C$12:$C$32,"D",$E$12:$E$32,"*")</f>
        <v>0</v>
      </c>
      <c r="AN43" s="4"/>
    </row>
    <row r="44" spans="1:46" ht="24.95" customHeight="1" x14ac:dyDescent="0.4">
      <c r="A44" s="4"/>
      <c r="B44" s="8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v>
      </c>
      <c r="J44" s="146"/>
      <c r="K44" s="146"/>
      <c r="L44" s="146"/>
      <c r="M44" s="146"/>
      <c r="N44" s="148"/>
      <c r="O44" s="145">
        <f>IF($AK$3="４週",SUMIFS($AK$12:$AK$32,$B$12:$B$32,O40)/4/$AC$6,IF($AK$3="歴月",SUMIFS($AK$12:$AK$32,$B$12:$B$32,O40)/$AL$6,"記載する期間を選択してください"))</f>
        <v>0</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0.5</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85"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AK1:AN1"/>
    <mergeCell ref="M2:P2"/>
    <mergeCell ref="Q2:R2"/>
    <mergeCell ref="S2:T2"/>
    <mergeCell ref="U2:V2"/>
    <mergeCell ref="AK2:AN2"/>
    <mergeCell ref="AK3:AN3"/>
    <mergeCell ref="AK4:AN4"/>
    <mergeCell ref="AK5:AN5"/>
    <mergeCell ref="AC6:AE6"/>
    <mergeCell ref="A8:A11"/>
    <mergeCell ref="B8:B11"/>
    <mergeCell ref="C8:C11"/>
    <mergeCell ref="D8:D11"/>
    <mergeCell ref="E8:E11"/>
    <mergeCell ref="F8:AJ8"/>
    <mergeCell ref="AP9:AP11"/>
    <mergeCell ref="AY8:AY10"/>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M12:AN12"/>
    <mergeCell ref="AM13:AN13"/>
    <mergeCell ref="AM15:AN15"/>
    <mergeCell ref="AM16:AN16"/>
    <mergeCell ref="AM17:AN17"/>
    <mergeCell ref="AM18:AN18"/>
    <mergeCell ref="F9:L9"/>
    <mergeCell ref="M9:S9"/>
    <mergeCell ref="T9:Z9"/>
    <mergeCell ref="AA9:AG9"/>
    <mergeCell ref="AH9:AJ9"/>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F42:H42"/>
    <mergeCell ref="I42:K42"/>
    <mergeCell ref="L42:N42"/>
    <mergeCell ref="O42:Q42"/>
    <mergeCell ref="R42:T42"/>
    <mergeCell ref="U42:W42"/>
    <mergeCell ref="X42:Z42"/>
    <mergeCell ref="AA42:AC42"/>
    <mergeCell ref="AD42:AF42"/>
    <mergeCell ref="AG42:AI42"/>
    <mergeCell ref="AJ42:AK42"/>
    <mergeCell ref="F43:H43"/>
    <mergeCell ref="I43:K43"/>
    <mergeCell ref="L43:N43"/>
    <mergeCell ref="O43:Q43"/>
    <mergeCell ref="R43:T43"/>
    <mergeCell ref="U43:W43"/>
    <mergeCell ref="X43:Z4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s>
  <phoneticPr fontId="22"/>
  <dataValidations count="5">
    <dataValidation operator="greaterThanOrEqual" allowBlank="1" showInputMessage="1" showErrorMessage="1" sqref="I38 L38"/>
    <dataValidation type="list" allowBlank="1" showInputMessage="1" showErrorMessage="1" sqref="AK4:AN4">
      <formula1>"予定,実績"</formula1>
    </dataValidation>
    <dataValidation type="list" allowBlank="1" showInputMessage="1" showErrorMessage="1" sqref="AK3:AN3">
      <formula1>"４週,歴月"</formula1>
    </dataValidation>
    <dataValidation type="list" allowBlank="1" showInputMessage="1" showErrorMessage="1" sqref="B12:B32">
      <formula1>INDIRECT($AK$1)</formula1>
    </dataValidation>
    <dataValidation type="list" allowBlank="1" showInputMessage="1" showErrorMessage="1" sqref="C1:AN2 AO1:BD4 C3:AJ4 C5:L32 A39:BD74 B1:B11 A1:A32 A33:L37 A38:H38 J38:K38 AL7:AL38 AM5:BD38 AL5 M5:AB38 AF5:AK38 AC5:AE5 AC7:AE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9.7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8">
        <v>1</v>
      </c>
      <c r="B12" s="200" t="s">
        <v>22</v>
      </c>
      <c r="C12" s="201" t="s">
        <v>184</v>
      </c>
      <c r="D12" s="44"/>
      <c r="E12" s="45" t="s">
        <v>163</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8">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8">
        <v>3</v>
      </c>
      <c r="B15" s="200" t="s">
        <v>47</v>
      </c>
      <c r="C15" s="201" t="s">
        <v>182</v>
      </c>
      <c r="D15" s="44"/>
      <c r="E15" s="45" t="s">
        <v>163</v>
      </c>
      <c r="F15" s="93">
        <v>8</v>
      </c>
      <c r="G15" s="94">
        <v>8</v>
      </c>
      <c r="H15" s="191">
        <v>0</v>
      </c>
      <c r="I15" s="191">
        <v>0</v>
      </c>
      <c r="J15" s="94">
        <v>8</v>
      </c>
      <c r="K15" s="94">
        <v>8</v>
      </c>
      <c r="L15" s="95">
        <v>8</v>
      </c>
      <c r="M15" s="93">
        <v>8</v>
      </c>
      <c r="N15" s="94">
        <v>8</v>
      </c>
      <c r="O15" s="191">
        <v>0</v>
      </c>
      <c r="P15" s="191">
        <v>0</v>
      </c>
      <c r="Q15" s="94">
        <v>8</v>
      </c>
      <c r="R15" s="94">
        <v>8</v>
      </c>
      <c r="S15" s="95">
        <v>8</v>
      </c>
      <c r="T15" s="93">
        <v>8</v>
      </c>
      <c r="U15" s="94">
        <v>8</v>
      </c>
      <c r="V15" s="191">
        <v>0</v>
      </c>
      <c r="W15" s="191">
        <v>0</v>
      </c>
      <c r="X15" s="94">
        <v>8</v>
      </c>
      <c r="Y15" s="94">
        <v>8</v>
      </c>
      <c r="Z15" s="95">
        <v>8</v>
      </c>
      <c r="AA15" s="93">
        <v>8</v>
      </c>
      <c r="AB15" s="94">
        <v>8</v>
      </c>
      <c r="AC15" s="191">
        <v>0</v>
      </c>
      <c r="AD15" s="191">
        <v>0</v>
      </c>
      <c r="AE15" s="94">
        <v>8</v>
      </c>
      <c r="AF15" s="94">
        <v>8</v>
      </c>
      <c r="AG15" s="95">
        <v>8</v>
      </c>
      <c r="AH15" s="190"/>
      <c r="AI15" s="191"/>
      <c r="AJ15" s="192"/>
      <c r="AK15" s="15">
        <f t="shared" si="1"/>
        <v>160</v>
      </c>
      <c r="AL15" s="16">
        <f t="shared" si="0"/>
        <v>40</v>
      </c>
      <c r="AM15" s="130"/>
      <c r="AN15" s="131"/>
      <c r="AP15" s="155"/>
      <c r="AQ15" s="170" t="s">
        <v>154</v>
      </c>
      <c r="AR15" s="170">
        <f t="shared" ref="AR15:AR16" si="2">$AC$6*4</f>
        <v>160</v>
      </c>
      <c r="AS15" s="170" t="s">
        <v>152</v>
      </c>
      <c r="AT15" s="171">
        <f t="shared" ref="AT15:AT16" si="3">ROUND(AP15/AR15,2)</f>
        <v>0</v>
      </c>
      <c r="AV15" s="90"/>
      <c r="AW15" s="90"/>
      <c r="AX15" s="90"/>
      <c r="AY15" s="90"/>
      <c r="AZ15" s="90"/>
      <c r="BA15" s="90"/>
      <c r="BB15" s="90"/>
      <c r="BC15" s="90"/>
      <c r="BD15" s="90"/>
    </row>
    <row r="16" spans="1:56" ht="18" customHeight="1" x14ac:dyDescent="0.4">
      <c r="A16" s="88">
        <v>4</v>
      </c>
      <c r="B16" s="200" t="s">
        <v>47</v>
      </c>
      <c r="C16" s="201" t="s">
        <v>184</v>
      </c>
      <c r="D16" s="44"/>
      <c r="E16" s="45" t="s">
        <v>164</v>
      </c>
      <c r="F16" s="93">
        <v>4</v>
      </c>
      <c r="G16" s="94">
        <v>4</v>
      </c>
      <c r="H16" s="191">
        <v>0</v>
      </c>
      <c r="I16" s="191">
        <v>0</v>
      </c>
      <c r="J16" s="94">
        <v>4</v>
      </c>
      <c r="K16" s="94">
        <v>4</v>
      </c>
      <c r="L16" s="95">
        <v>4</v>
      </c>
      <c r="M16" s="93">
        <v>4</v>
      </c>
      <c r="N16" s="94">
        <v>4</v>
      </c>
      <c r="O16" s="191">
        <v>0</v>
      </c>
      <c r="P16" s="191">
        <v>0</v>
      </c>
      <c r="Q16" s="94">
        <v>4</v>
      </c>
      <c r="R16" s="94">
        <v>4</v>
      </c>
      <c r="S16" s="95">
        <v>4</v>
      </c>
      <c r="T16" s="93">
        <v>4</v>
      </c>
      <c r="U16" s="94">
        <v>4</v>
      </c>
      <c r="V16" s="191">
        <v>0</v>
      </c>
      <c r="W16" s="191">
        <v>0</v>
      </c>
      <c r="X16" s="94">
        <v>4</v>
      </c>
      <c r="Y16" s="94">
        <v>4</v>
      </c>
      <c r="Z16" s="95">
        <v>4</v>
      </c>
      <c r="AA16" s="93">
        <v>4</v>
      </c>
      <c r="AB16" s="94">
        <v>4</v>
      </c>
      <c r="AC16" s="191">
        <v>0</v>
      </c>
      <c r="AD16" s="191">
        <v>0</v>
      </c>
      <c r="AE16" s="94">
        <v>4</v>
      </c>
      <c r="AF16" s="94">
        <v>4</v>
      </c>
      <c r="AG16" s="95">
        <v>4</v>
      </c>
      <c r="AH16" s="190"/>
      <c r="AI16" s="191"/>
      <c r="AJ16" s="192"/>
      <c r="AK16" s="15">
        <f t="shared" si="1"/>
        <v>80</v>
      </c>
      <c r="AL16" s="16">
        <f t="shared" si="0"/>
        <v>20</v>
      </c>
      <c r="AM16" s="130" t="s">
        <v>180</v>
      </c>
      <c r="AN16" s="131"/>
      <c r="AP16" s="155"/>
      <c r="AQ16" s="170" t="s">
        <v>154</v>
      </c>
      <c r="AR16" s="170">
        <f t="shared" si="2"/>
        <v>160</v>
      </c>
      <c r="AS16" s="170" t="s">
        <v>152</v>
      </c>
      <c r="AT16" s="171">
        <f t="shared" si="3"/>
        <v>0</v>
      </c>
      <c r="AV16" s="90"/>
      <c r="AW16" s="90"/>
      <c r="AX16" s="90"/>
      <c r="AY16" s="90"/>
      <c r="AZ16" s="90"/>
      <c r="BA16" s="90"/>
      <c r="BB16" s="90"/>
      <c r="BC16" s="90"/>
      <c r="BD16" s="90"/>
    </row>
    <row r="17" spans="1:56" ht="18" customHeight="1" x14ac:dyDescent="0.4">
      <c r="A17" s="88">
        <v>5</v>
      </c>
      <c r="B17" s="200" t="s">
        <v>179</v>
      </c>
      <c r="C17" s="201" t="s">
        <v>184</v>
      </c>
      <c r="D17" s="44"/>
      <c r="E17" s="45" t="s">
        <v>164</v>
      </c>
      <c r="F17" s="190">
        <v>4</v>
      </c>
      <c r="G17" s="191">
        <v>4</v>
      </c>
      <c r="H17" s="191">
        <v>0</v>
      </c>
      <c r="I17" s="191">
        <v>0</v>
      </c>
      <c r="J17" s="191">
        <v>4</v>
      </c>
      <c r="K17" s="191">
        <v>4</v>
      </c>
      <c r="L17" s="192">
        <v>4</v>
      </c>
      <c r="M17" s="190">
        <v>4</v>
      </c>
      <c r="N17" s="191">
        <v>4</v>
      </c>
      <c r="O17" s="191">
        <v>0</v>
      </c>
      <c r="P17" s="191">
        <v>0</v>
      </c>
      <c r="Q17" s="191">
        <v>4</v>
      </c>
      <c r="R17" s="191">
        <v>4</v>
      </c>
      <c r="S17" s="192">
        <v>4</v>
      </c>
      <c r="T17" s="190">
        <v>4</v>
      </c>
      <c r="U17" s="191">
        <v>4</v>
      </c>
      <c r="V17" s="191">
        <v>0</v>
      </c>
      <c r="W17" s="191">
        <v>0</v>
      </c>
      <c r="X17" s="191">
        <v>4</v>
      </c>
      <c r="Y17" s="191">
        <v>4</v>
      </c>
      <c r="Z17" s="192">
        <v>4</v>
      </c>
      <c r="AA17" s="190">
        <v>4</v>
      </c>
      <c r="AB17" s="191">
        <v>4</v>
      </c>
      <c r="AC17" s="191">
        <v>0</v>
      </c>
      <c r="AD17" s="191">
        <v>0</v>
      </c>
      <c r="AE17" s="191">
        <v>4</v>
      </c>
      <c r="AF17" s="191">
        <v>4</v>
      </c>
      <c r="AG17" s="192">
        <v>4</v>
      </c>
      <c r="AH17" s="190"/>
      <c r="AI17" s="191"/>
      <c r="AJ17" s="192"/>
      <c r="AK17" s="15">
        <f t="shared" si="1"/>
        <v>80</v>
      </c>
      <c r="AL17" s="16">
        <f t="shared" si="0"/>
        <v>20</v>
      </c>
      <c r="AM17" s="130" t="s">
        <v>181</v>
      </c>
      <c r="AN17" s="131"/>
      <c r="AP17" s="155"/>
      <c r="AQ17" s="170" t="s">
        <v>154</v>
      </c>
      <c r="AR17" s="170">
        <f>$AC$6*4</f>
        <v>160</v>
      </c>
      <c r="AS17" s="170" t="s">
        <v>152</v>
      </c>
      <c r="AT17" s="171">
        <f>ROUND(AP17/AR17,2)</f>
        <v>0</v>
      </c>
      <c r="AV17" s="90"/>
      <c r="AW17" s="90"/>
      <c r="AX17" s="90"/>
      <c r="AY17" s="90"/>
      <c r="AZ17" s="90"/>
      <c r="BA17" s="90"/>
      <c r="BB17" s="90"/>
      <c r="BC17" s="90"/>
      <c r="BD17" s="90"/>
    </row>
    <row r="18" spans="1:56" ht="18" customHeight="1" x14ac:dyDescent="0.4">
      <c r="A18" s="88">
        <v>6</v>
      </c>
      <c r="B18" s="200"/>
      <c r="C18" s="201"/>
      <c r="D18" s="44"/>
      <c r="E18" s="45"/>
      <c r="F18" s="190"/>
      <c r="G18" s="191"/>
      <c r="H18" s="191"/>
      <c r="I18" s="191"/>
      <c r="J18" s="191"/>
      <c r="K18" s="191"/>
      <c r="L18" s="192"/>
      <c r="M18" s="190"/>
      <c r="N18" s="191"/>
      <c r="O18" s="191"/>
      <c r="P18" s="191"/>
      <c r="Q18" s="191"/>
      <c r="R18" s="191"/>
      <c r="S18" s="192"/>
      <c r="T18" s="190"/>
      <c r="U18" s="191"/>
      <c r="V18" s="191"/>
      <c r="W18" s="191"/>
      <c r="X18" s="191"/>
      <c r="Y18" s="191"/>
      <c r="Z18" s="192"/>
      <c r="AA18" s="190"/>
      <c r="AB18" s="191"/>
      <c r="AC18" s="191"/>
      <c r="AD18" s="191"/>
      <c r="AE18" s="191"/>
      <c r="AF18" s="191"/>
      <c r="AG18" s="192"/>
      <c r="AH18" s="190"/>
      <c r="AI18" s="191"/>
      <c r="AJ18" s="192"/>
      <c r="AK18" s="15">
        <f t="shared" si="1"/>
        <v>0</v>
      </c>
      <c r="AL18" s="16">
        <f t="shared" si="0"/>
        <v>0</v>
      </c>
      <c r="AM18" s="130"/>
      <c r="AN18" s="131"/>
      <c r="AP18" s="155"/>
      <c r="AQ18" s="170" t="s">
        <v>154</v>
      </c>
      <c r="AR18" s="170">
        <f t="shared" ref="AR18:AR22" si="4">$AC$6*4</f>
        <v>160</v>
      </c>
      <c r="AS18" s="170" t="s">
        <v>152</v>
      </c>
      <c r="AT18" s="171">
        <f t="shared" ref="AT18:AT22" si="5">ROUND(AP18/AR18,2)</f>
        <v>0</v>
      </c>
      <c r="AV18" s="89"/>
      <c r="AW18" s="90"/>
      <c r="AX18" s="90"/>
      <c r="AY18" s="90"/>
      <c r="AZ18" s="90"/>
      <c r="BA18" s="90"/>
      <c r="BB18" s="90"/>
      <c r="BC18" s="90"/>
      <c r="BD18" s="90"/>
    </row>
    <row r="19" spans="1:56" ht="18" customHeight="1" x14ac:dyDescent="0.4">
      <c r="A19" s="88">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154</v>
      </c>
      <c r="AR19" s="170">
        <f t="shared" si="4"/>
        <v>160</v>
      </c>
      <c r="AS19" s="170" t="s">
        <v>152</v>
      </c>
      <c r="AT19" s="171">
        <f t="shared" si="5"/>
        <v>0</v>
      </c>
      <c r="AV19" s="90"/>
      <c r="AW19" s="90"/>
      <c r="AX19" s="90"/>
      <c r="AY19" s="90"/>
      <c r="AZ19" s="90"/>
      <c r="BA19" s="90"/>
      <c r="BB19" s="90"/>
      <c r="BC19" s="90"/>
      <c r="BD19" s="90"/>
    </row>
    <row r="20" spans="1:56" ht="18" customHeight="1" x14ac:dyDescent="0.4">
      <c r="A20" s="88">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154</v>
      </c>
      <c r="AR20" s="170">
        <f t="shared" si="4"/>
        <v>160</v>
      </c>
      <c r="AS20" s="170" t="s">
        <v>152</v>
      </c>
      <c r="AT20" s="171">
        <f t="shared" si="5"/>
        <v>0</v>
      </c>
      <c r="AV20" s="90"/>
      <c r="AW20" s="90"/>
      <c r="AX20" s="90"/>
      <c r="AY20" s="90"/>
      <c r="AZ20" s="90"/>
      <c r="BA20" s="90"/>
      <c r="BB20" s="90"/>
      <c r="BC20" s="90"/>
      <c r="BD20" s="90"/>
    </row>
    <row r="21" spans="1:56" ht="18" customHeight="1" x14ac:dyDescent="0.4">
      <c r="A21" s="88">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154</v>
      </c>
      <c r="AR21" s="170">
        <f t="shared" si="4"/>
        <v>160</v>
      </c>
      <c r="AS21" s="170" t="s">
        <v>152</v>
      </c>
      <c r="AT21" s="171">
        <f t="shared" si="5"/>
        <v>0</v>
      </c>
      <c r="AV21" s="90"/>
      <c r="AW21" s="90"/>
      <c r="AX21" s="90"/>
      <c r="AY21" s="90"/>
      <c r="AZ21" s="90"/>
      <c r="BA21" s="90"/>
      <c r="BB21" s="90"/>
      <c r="BC21" s="90"/>
      <c r="BD21" s="90"/>
    </row>
    <row r="22" spans="1:56" ht="18" customHeight="1" thickBot="1" x14ac:dyDescent="0.45">
      <c r="A22" s="88">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97"/>
      <c r="AL22" s="16"/>
      <c r="AM22" s="130"/>
      <c r="AN22" s="131"/>
      <c r="AP22" s="155"/>
      <c r="AQ22" s="170" t="s">
        <v>154</v>
      </c>
      <c r="AR22" s="170">
        <f t="shared" si="4"/>
        <v>160</v>
      </c>
      <c r="AS22" s="170" t="s">
        <v>152</v>
      </c>
      <c r="AT22" s="171">
        <f t="shared" si="5"/>
        <v>0</v>
      </c>
      <c r="AV22" s="90"/>
      <c r="AW22" s="90"/>
      <c r="AX22" s="90"/>
      <c r="AY22" s="90"/>
      <c r="AZ22" s="90"/>
      <c r="BA22" s="90"/>
      <c r="BB22" s="90"/>
      <c r="BC22" s="90"/>
      <c r="BD22" s="90"/>
    </row>
    <row r="23" spans="1:56" ht="18" hidden="1" customHeight="1" outlineLevel="1" x14ac:dyDescent="0.4">
      <c r="A23" s="88">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8">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0</v>
      </c>
      <c r="AV24" s="90"/>
      <c r="AW24" s="90"/>
      <c r="AX24" s="90"/>
      <c r="AY24" s="90"/>
      <c r="AZ24" s="90"/>
      <c r="BA24" s="90"/>
      <c r="BB24" s="90"/>
      <c r="BC24" s="90"/>
      <c r="BD24" s="90"/>
    </row>
    <row r="25" spans="1:56" ht="18" hidden="1" customHeight="1" outlineLevel="1" x14ac:dyDescent="0.4">
      <c r="A25" s="88">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8">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8">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8">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8">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8">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8">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thickBot="1" x14ac:dyDescent="0.45">
      <c r="A32" s="88">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32</v>
      </c>
      <c r="G33" s="17">
        <f t="shared" ref="G33:AJ33" si="6">+SUM(G12:G32)</f>
        <v>32</v>
      </c>
      <c r="H33" s="17">
        <f t="shared" si="6"/>
        <v>0</v>
      </c>
      <c r="I33" s="17">
        <f t="shared" si="6"/>
        <v>0</v>
      </c>
      <c r="J33" s="17">
        <f t="shared" si="6"/>
        <v>32</v>
      </c>
      <c r="K33" s="17">
        <f t="shared" si="6"/>
        <v>32</v>
      </c>
      <c r="L33" s="73">
        <f t="shared" si="6"/>
        <v>32</v>
      </c>
      <c r="M33" s="74">
        <f t="shared" si="6"/>
        <v>32</v>
      </c>
      <c r="N33" s="17">
        <f t="shared" si="6"/>
        <v>32</v>
      </c>
      <c r="O33" s="17">
        <f t="shared" si="6"/>
        <v>0</v>
      </c>
      <c r="P33" s="17">
        <f t="shared" si="6"/>
        <v>0</v>
      </c>
      <c r="Q33" s="17">
        <f t="shared" si="6"/>
        <v>32</v>
      </c>
      <c r="R33" s="17">
        <f t="shared" si="6"/>
        <v>32</v>
      </c>
      <c r="S33" s="73">
        <f t="shared" si="6"/>
        <v>32</v>
      </c>
      <c r="T33" s="74">
        <f t="shared" si="6"/>
        <v>32</v>
      </c>
      <c r="U33" s="17">
        <f t="shared" si="6"/>
        <v>32</v>
      </c>
      <c r="V33" s="17">
        <f t="shared" si="6"/>
        <v>0</v>
      </c>
      <c r="W33" s="17">
        <f t="shared" si="6"/>
        <v>0</v>
      </c>
      <c r="X33" s="17">
        <f t="shared" si="6"/>
        <v>32</v>
      </c>
      <c r="Y33" s="17">
        <f t="shared" si="6"/>
        <v>32</v>
      </c>
      <c r="Z33" s="73">
        <f t="shared" si="6"/>
        <v>32</v>
      </c>
      <c r="AA33" s="74">
        <f t="shared" si="6"/>
        <v>32</v>
      </c>
      <c r="AB33" s="17">
        <f t="shared" si="6"/>
        <v>32</v>
      </c>
      <c r="AC33" s="17">
        <f t="shared" si="6"/>
        <v>0</v>
      </c>
      <c r="AD33" s="17">
        <f t="shared" si="6"/>
        <v>0</v>
      </c>
      <c r="AE33" s="17">
        <f t="shared" si="6"/>
        <v>32</v>
      </c>
      <c r="AF33" s="17">
        <f t="shared" si="6"/>
        <v>32</v>
      </c>
      <c r="AG33" s="73">
        <f t="shared" si="6"/>
        <v>32</v>
      </c>
      <c r="AH33" s="74">
        <f t="shared" si="6"/>
        <v>0</v>
      </c>
      <c r="AI33" s="17">
        <f t="shared" si="6"/>
        <v>0</v>
      </c>
      <c r="AJ33" s="73">
        <f t="shared" si="6"/>
        <v>0</v>
      </c>
      <c r="AK33" s="15">
        <f t="shared" si="1"/>
        <v>640</v>
      </c>
      <c r="AL33" s="16">
        <f t="shared" si="0"/>
        <v>160</v>
      </c>
      <c r="AM33" s="130"/>
      <c r="AN33" s="131"/>
      <c r="AP33" s="176" t="s">
        <v>157</v>
      </c>
      <c r="AQ33" s="177"/>
      <c r="AR33" s="177"/>
      <c r="AS33" s="177"/>
      <c r="AT33" s="157">
        <f>SUM(AT15:AT22)</f>
        <v>0</v>
      </c>
    </row>
    <row r="34" spans="1:46" ht="18" customHeight="1" x14ac:dyDescent="0.4">
      <c r="A34" s="134" t="s">
        <v>6</v>
      </c>
      <c r="B34" s="135"/>
      <c r="C34" s="135"/>
      <c r="D34" s="135"/>
      <c r="E34" s="135"/>
      <c r="F34" s="193">
        <v>4</v>
      </c>
      <c r="G34" s="194">
        <v>4</v>
      </c>
      <c r="H34" s="194">
        <v>0</v>
      </c>
      <c r="I34" s="194">
        <v>0</v>
      </c>
      <c r="J34" s="194">
        <v>4</v>
      </c>
      <c r="K34" s="194">
        <v>4</v>
      </c>
      <c r="L34" s="195">
        <v>4</v>
      </c>
      <c r="M34" s="193">
        <v>4</v>
      </c>
      <c r="N34" s="194">
        <v>4</v>
      </c>
      <c r="O34" s="194">
        <v>0</v>
      </c>
      <c r="P34" s="194">
        <v>0</v>
      </c>
      <c r="Q34" s="194">
        <v>4</v>
      </c>
      <c r="R34" s="194">
        <v>4</v>
      </c>
      <c r="S34" s="195">
        <v>4</v>
      </c>
      <c r="T34" s="193">
        <v>4</v>
      </c>
      <c r="U34" s="194">
        <v>4</v>
      </c>
      <c r="V34" s="194">
        <v>0</v>
      </c>
      <c r="W34" s="194">
        <v>0</v>
      </c>
      <c r="X34" s="194">
        <v>4</v>
      </c>
      <c r="Y34" s="194">
        <v>4</v>
      </c>
      <c r="Z34" s="195">
        <v>4</v>
      </c>
      <c r="AA34" s="193">
        <v>4</v>
      </c>
      <c r="AB34" s="194">
        <v>4</v>
      </c>
      <c r="AC34" s="194">
        <v>0</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加配加算計上不可</v>
      </c>
      <c r="AQ34" s="185"/>
      <c r="AR34" s="185"/>
      <c r="AS34" s="185"/>
      <c r="AT34" s="186"/>
    </row>
    <row r="35" spans="1:46" ht="18" customHeight="1" x14ac:dyDescent="0.4">
      <c r="A35" s="134" t="s">
        <v>148</v>
      </c>
      <c r="B35" s="135"/>
      <c r="C35" s="135"/>
      <c r="D35" s="135"/>
      <c r="E35" s="135"/>
      <c r="F35" s="193">
        <v>10</v>
      </c>
      <c r="G35" s="194">
        <v>10</v>
      </c>
      <c r="H35" s="194">
        <v>0</v>
      </c>
      <c r="I35" s="194">
        <v>0</v>
      </c>
      <c r="J35" s="194">
        <v>10</v>
      </c>
      <c r="K35" s="194">
        <v>10</v>
      </c>
      <c r="L35" s="195">
        <v>10</v>
      </c>
      <c r="M35" s="193">
        <v>10</v>
      </c>
      <c r="N35" s="194">
        <v>10</v>
      </c>
      <c r="O35" s="194">
        <v>0</v>
      </c>
      <c r="P35" s="194">
        <v>0</v>
      </c>
      <c r="Q35" s="194">
        <v>10</v>
      </c>
      <c r="R35" s="194">
        <v>10</v>
      </c>
      <c r="S35" s="195">
        <v>10</v>
      </c>
      <c r="T35" s="193">
        <v>10</v>
      </c>
      <c r="U35" s="194">
        <v>10</v>
      </c>
      <c r="V35" s="194">
        <v>0</v>
      </c>
      <c r="W35" s="194">
        <v>0</v>
      </c>
      <c r="X35" s="194">
        <v>10</v>
      </c>
      <c r="Y35" s="194">
        <v>10</v>
      </c>
      <c r="Z35" s="195">
        <v>10</v>
      </c>
      <c r="AA35" s="193">
        <v>10</v>
      </c>
      <c r="AB35" s="194">
        <v>10</v>
      </c>
      <c r="AC35" s="194">
        <v>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0</v>
      </c>
      <c r="I36" s="58">
        <f t="shared" si="7"/>
        <v>0</v>
      </c>
      <c r="J36" s="58">
        <f t="shared" si="7"/>
        <v>2</v>
      </c>
      <c r="K36" s="58">
        <f t="shared" si="7"/>
        <v>2</v>
      </c>
      <c r="L36" s="75">
        <f t="shared" si="7"/>
        <v>2</v>
      </c>
      <c r="M36" s="76">
        <f t="shared" si="7"/>
        <v>2</v>
      </c>
      <c r="N36" s="58">
        <f t="shared" si="7"/>
        <v>2</v>
      </c>
      <c r="O36" s="58">
        <f t="shared" si="7"/>
        <v>0</v>
      </c>
      <c r="P36" s="58">
        <f t="shared" si="7"/>
        <v>0</v>
      </c>
      <c r="Q36" s="58">
        <f t="shared" si="7"/>
        <v>2</v>
      </c>
      <c r="R36" s="58">
        <f t="shared" si="7"/>
        <v>2</v>
      </c>
      <c r="S36" s="75">
        <f t="shared" si="7"/>
        <v>2</v>
      </c>
      <c r="T36" s="76">
        <f t="shared" si="7"/>
        <v>2</v>
      </c>
      <c r="U36" s="58">
        <f t="shared" si="7"/>
        <v>2</v>
      </c>
      <c r="V36" s="58">
        <f t="shared" si="7"/>
        <v>0</v>
      </c>
      <c r="W36" s="58">
        <f t="shared" si="7"/>
        <v>0</v>
      </c>
      <c r="X36" s="58">
        <f t="shared" si="7"/>
        <v>2</v>
      </c>
      <c r="Y36" s="58">
        <f t="shared" si="7"/>
        <v>2</v>
      </c>
      <c r="Z36" s="75">
        <f t="shared" si="7"/>
        <v>2</v>
      </c>
      <c r="AA36" s="76">
        <f t="shared" si="7"/>
        <v>2</v>
      </c>
      <c r="AB36" s="58">
        <f t="shared" si="7"/>
        <v>2</v>
      </c>
      <c r="AC36" s="58">
        <f t="shared" si="7"/>
        <v>0</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170</v>
      </c>
      <c r="B37" s="144"/>
      <c r="C37" s="144"/>
      <c r="D37" s="144"/>
      <c r="E37" s="144"/>
      <c r="F37" s="77">
        <f>IF(F34=0,0,COUNTIF(F15:F32,"&gt;="&amp;F34))</f>
        <v>3</v>
      </c>
      <c r="G37" s="78">
        <f t="shared" ref="G37:AJ37" si="8">IF(G34=0,0,COUNTIF(G15:G32,"&gt;="&amp;G34))</f>
        <v>3</v>
      </c>
      <c r="H37" s="78">
        <f t="shared" si="8"/>
        <v>0</v>
      </c>
      <c r="I37" s="78">
        <f t="shared" si="8"/>
        <v>0</v>
      </c>
      <c r="J37" s="78">
        <f t="shared" si="8"/>
        <v>3</v>
      </c>
      <c r="K37" s="78">
        <f t="shared" si="8"/>
        <v>3</v>
      </c>
      <c r="L37" s="79">
        <f t="shared" si="8"/>
        <v>3</v>
      </c>
      <c r="M37" s="77">
        <f t="shared" si="8"/>
        <v>3</v>
      </c>
      <c r="N37" s="78">
        <f t="shared" si="8"/>
        <v>3</v>
      </c>
      <c r="O37" s="78">
        <f t="shared" si="8"/>
        <v>0</v>
      </c>
      <c r="P37" s="78">
        <f t="shared" si="8"/>
        <v>0</v>
      </c>
      <c r="Q37" s="78">
        <f t="shared" si="8"/>
        <v>3</v>
      </c>
      <c r="R37" s="78">
        <f t="shared" si="8"/>
        <v>3</v>
      </c>
      <c r="S37" s="79">
        <f t="shared" si="8"/>
        <v>3</v>
      </c>
      <c r="T37" s="77">
        <f t="shared" si="8"/>
        <v>3</v>
      </c>
      <c r="U37" s="78">
        <f t="shared" si="8"/>
        <v>3</v>
      </c>
      <c r="V37" s="78">
        <f t="shared" si="8"/>
        <v>0</v>
      </c>
      <c r="W37" s="78">
        <f t="shared" si="8"/>
        <v>0</v>
      </c>
      <c r="X37" s="78">
        <f t="shared" si="8"/>
        <v>3</v>
      </c>
      <c r="Y37" s="78">
        <f t="shared" si="8"/>
        <v>3</v>
      </c>
      <c r="Z37" s="79">
        <f t="shared" si="8"/>
        <v>3</v>
      </c>
      <c r="AA37" s="77">
        <f t="shared" si="8"/>
        <v>3</v>
      </c>
      <c r="AB37" s="78">
        <f t="shared" si="8"/>
        <v>3</v>
      </c>
      <c r="AC37" s="78">
        <f t="shared" si="8"/>
        <v>0</v>
      </c>
      <c r="AD37" s="78">
        <f t="shared" si="8"/>
        <v>0</v>
      </c>
      <c r="AE37" s="78">
        <f t="shared" si="8"/>
        <v>3</v>
      </c>
      <c r="AF37" s="78">
        <f t="shared" si="8"/>
        <v>3</v>
      </c>
      <c r="AG37" s="79">
        <f t="shared" si="8"/>
        <v>3</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86" t="s">
        <v>2</v>
      </c>
      <c r="D41" s="86" t="s">
        <v>3</v>
      </c>
      <c r="E41" s="87"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87" t="s">
        <v>1</v>
      </c>
      <c r="AM41" s="87" t="s">
        <v>0</v>
      </c>
      <c r="AN41" s="4"/>
    </row>
    <row r="42" spans="1:46" ht="18" customHeight="1" x14ac:dyDescent="0.4">
      <c r="A42" s="4"/>
      <c r="B42" s="85" t="s">
        <v>18</v>
      </c>
      <c r="C42" s="87">
        <f>COUNTIFS($B$12:$B$32,C$40,$C$12:$C$32,"A",$E$12:$E$32,"*")</f>
        <v>0</v>
      </c>
      <c r="D42" s="87">
        <f>COUNTIFS($B$12:$B$32,C$40,$C$12:$C$32,"B",$E$12:$E$32,"*")</f>
        <v>0</v>
      </c>
      <c r="E42" s="87">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87">
        <f>COUNTIFS($B$12:$B$32,AL$40,$C$12:$C$32,"A",$E$12:$E$32,"*")</f>
        <v>0</v>
      </c>
      <c r="AM42" s="87">
        <f>COUNTIFS($B$12:$B$32,AL$40,$C$12:$C$32,"B",$E$12:$E$32,"*")</f>
        <v>0</v>
      </c>
      <c r="AN42" s="4"/>
    </row>
    <row r="43" spans="1:46" ht="18" customHeight="1" x14ac:dyDescent="0.4">
      <c r="A43" s="4"/>
      <c r="B43" s="84" t="s">
        <v>19</v>
      </c>
      <c r="C43" s="87">
        <f>COUNTIFS($B$12:$B$32,C$40,$C$12:$C$32,"C",$E$12:$E$32,"*")</f>
        <v>0</v>
      </c>
      <c r="D43" s="87">
        <f>COUNTIFS($B$12:$B$32,C$40,$C$12:$C$32,"D",$E$12:$E$32,"*")</f>
        <v>0</v>
      </c>
      <c r="E43" s="87">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87">
        <f>COUNTIFS($B$12:$B$32,AL$40,$C$12:$C$32,"C",$E$12:$E$32,"*")</f>
        <v>0</v>
      </c>
      <c r="AM43" s="87">
        <f>COUNTIFS($B$12:$B$32,AL$40,$C$12:$C$32,"D",$E$12:$E$32,"*")</f>
        <v>0</v>
      </c>
      <c r="AN43" s="4"/>
    </row>
    <row r="44" spans="1:46" ht="24.95" customHeight="1" x14ac:dyDescent="0.4">
      <c r="A44" s="4"/>
      <c r="B44" s="8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1.5</v>
      </c>
      <c r="J44" s="146"/>
      <c r="K44" s="146"/>
      <c r="L44" s="146"/>
      <c r="M44" s="146"/>
      <c r="N44" s="148"/>
      <c r="O44" s="145">
        <f>IF($AK$3="４週",SUMIFS($AK$12:$AK$32,$B$12:$B$32,O40)/4/$AC$6,IF($AK$3="歴月",SUMIFS($AK$12:$AK$32,$B$12:$B$32,O40)/$AL$6,"記載する期間を選択してください"))</f>
        <v>0</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0.5</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85" t="s">
        <v>81</v>
      </c>
      <c r="C54" s="111" t="s">
        <v>82</v>
      </c>
      <c r="D54" s="111"/>
      <c r="E54" s="111"/>
      <c r="F54" s="2"/>
      <c r="G54" s="2"/>
    </row>
    <row r="55" spans="1:39" ht="15" customHeight="1" x14ac:dyDescent="0.4">
      <c r="A55" s="2"/>
      <c r="B55" s="40" t="s">
        <v>98</v>
      </c>
      <c r="C55" s="153" t="s">
        <v>183</v>
      </c>
      <c r="D55" s="153"/>
      <c r="E55" s="153"/>
      <c r="F55" s="2"/>
      <c r="G55" s="2"/>
    </row>
    <row r="56" spans="1:39" ht="15" customHeight="1" x14ac:dyDescent="0.4">
      <c r="A56" s="2"/>
      <c r="B56" s="40" t="s">
        <v>99</v>
      </c>
      <c r="C56" s="153" t="s">
        <v>185</v>
      </c>
      <c r="D56" s="153"/>
      <c r="E56" s="153"/>
      <c r="F56" s="2"/>
      <c r="G56" s="2"/>
    </row>
    <row r="57" spans="1:39" ht="15" customHeight="1" x14ac:dyDescent="0.4">
      <c r="A57" s="2"/>
      <c r="B57" s="40" t="s">
        <v>100</v>
      </c>
      <c r="C57" s="153" t="s">
        <v>187</v>
      </c>
      <c r="D57" s="153"/>
      <c r="E57" s="153"/>
      <c r="F57" s="2"/>
      <c r="G57" s="2"/>
    </row>
    <row r="58" spans="1:39" ht="15" customHeight="1" x14ac:dyDescent="0.4">
      <c r="A58" s="2"/>
      <c r="B58" s="40" t="s">
        <v>101</v>
      </c>
      <c r="C58" s="153" t="s">
        <v>188</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AK1:AN1"/>
    <mergeCell ref="M2:P2"/>
    <mergeCell ref="Q2:R2"/>
    <mergeCell ref="S2:T2"/>
    <mergeCell ref="U2:V2"/>
    <mergeCell ref="AK2:AN2"/>
    <mergeCell ref="AK3:AN3"/>
    <mergeCell ref="AK4:AN4"/>
    <mergeCell ref="AK5:AN5"/>
    <mergeCell ref="AC6:AE6"/>
    <mergeCell ref="A8:A11"/>
    <mergeCell ref="B8:B11"/>
    <mergeCell ref="C8:C11"/>
    <mergeCell ref="D8:D11"/>
    <mergeCell ref="E8:E11"/>
    <mergeCell ref="F8:AJ8"/>
    <mergeCell ref="AP9:AP11"/>
    <mergeCell ref="AY8:AY10"/>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M12:AN12"/>
    <mergeCell ref="AM13:AN13"/>
    <mergeCell ref="AM15:AN15"/>
    <mergeCell ref="AM16:AN16"/>
    <mergeCell ref="AM17:AN17"/>
    <mergeCell ref="AM18:AN18"/>
    <mergeCell ref="F9:L9"/>
    <mergeCell ref="M9:S9"/>
    <mergeCell ref="T9:Z9"/>
    <mergeCell ref="AA9:AG9"/>
    <mergeCell ref="AH9:AJ9"/>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F42:H42"/>
    <mergeCell ref="I42:K42"/>
    <mergeCell ref="L42:N42"/>
    <mergeCell ref="O42:Q42"/>
    <mergeCell ref="R42:T42"/>
    <mergeCell ref="U42:W42"/>
    <mergeCell ref="X42:Z42"/>
    <mergeCell ref="AA42:AC42"/>
    <mergeCell ref="AD42:AF42"/>
    <mergeCell ref="AG42:AI42"/>
    <mergeCell ref="AJ42:AK42"/>
    <mergeCell ref="F43:H43"/>
    <mergeCell ref="I43:K43"/>
    <mergeCell ref="L43:N43"/>
    <mergeCell ref="O43:Q43"/>
    <mergeCell ref="R43:T43"/>
    <mergeCell ref="U43:W43"/>
    <mergeCell ref="X43:Z4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s>
  <phoneticPr fontId="22"/>
  <dataValidations count="5">
    <dataValidation type="list" allowBlank="1" showInputMessage="1" showErrorMessage="1" sqref="B12:B32">
      <formula1>INDIRECT($AK$1)</formula1>
    </dataValidation>
    <dataValidation type="list" allowBlank="1" showInputMessage="1" showErrorMessage="1" sqref="AK3:AN3">
      <formula1>"４週,歴月"</formula1>
    </dataValidation>
    <dataValidation type="list" allowBlank="1" showInputMessage="1" showErrorMessage="1" sqref="AK4:AN4">
      <formula1>"予定,実績"</formula1>
    </dataValidation>
    <dataValidation operator="greaterThanOrEqual" allowBlank="1" showInputMessage="1" showErrorMessage="1" sqref="I38 L38"/>
    <dataValidation type="list" allowBlank="1" showInputMessage="1" showErrorMessage="1" sqref="C1:AN2 AO1:BD4 C3:AJ4 A39:BD74 C5:L32 B1:B11 A1:A32 A33:L37 A38:H38 J38:K38 AL7:AL38 AM5:BD38 AL5 M5:AB38 AF5:AK38 AC5:AE5 AC7:AE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9.7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v>160</v>
      </c>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163</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93">
        <v>8</v>
      </c>
      <c r="G15" s="94">
        <v>8</v>
      </c>
      <c r="H15" s="191">
        <v>0</v>
      </c>
      <c r="I15" s="191">
        <v>0</v>
      </c>
      <c r="J15" s="94">
        <v>8</v>
      </c>
      <c r="K15" s="94">
        <v>8</v>
      </c>
      <c r="L15" s="95">
        <v>8</v>
      </c>
      <c r="M15" s="93">
        <v>8</v>
      </c>
      <c r="N15" s="94">
        <v>8</v>
      </c>
      <c r="O15" s="191">
        <v>0</v>
      </c>
      <c r="P15" s="191">
        <v>0</v>
      </c>
      <c r="Q15" s="94">
        <v>8</v>
      </c>
      <c r="R15" s="94">
        <v>8</v>
      </c>
      <c r="S15" s="95">
        <v>8</v>
      </c>
      <c r="T15" s="93">
        <v>8</v>
      </c>
      <c r="U15" s="94">
        <v>8</v>
      </c>
      <c r="V15" s="191">
        <v>0</v>
      </c>
      <c r="W15" s="191">
        <v>0</v>
      </c>
      <c r="X15" s="94">
        <v>8</v>
      </c>
      <c r="Y15" s="94">
        <v>8</v>
      </c>
      <c r="Z15" s="95">
        <v>8</v>
      </c>
      <c r="AA15" s="93">
        <v>8</v>
      </c>
      <c r="AB15" s="94">
        <v>8</v>
      </c>
      <c r="AC15" s="191">
        <v>0</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94">
        <v>8</v>
      </c>
      <c r="H16" s="191">
        <v>0</v>
      </c>
      <c r="I16" s="191">
        <v>0</v>
      </c>
      <c r="J16" s="94">
        <v>8</v>
      </c>
      <c r="K16" s="94">
        <v>8</v>
      </c>
      <c r="L16" s="95">
        <v>8</v>
      </c>
      <c r="M16" s="93">
        <v>8</v>
      </c>
      <c r="N16" s="94">
        <v>8</v>
      </c>
      <c r="O16" s="191">
        <v>0</v>
      </c>
      <c r="P16" s="191">
        <v>0</v>
      </c>
      <c r="Q16" s="94">
        <v>8</v>
      </c>
      <c r="R16" s="94">
        <v>8</v>
      </c>
      <c r="S16" s="95">
        <v>8</v>
      </c>
      <c r="T16" s="93">
        <v>8</v>
      </c>
      <c r="U16" s="94">
        <v>8</v>
      </c>
      <c r="V16" s="191">
        <v>0</v>
      </c>
      <c r="W16" s="191">
        <v>0</v>
      </c>
      <c r="X16" s="94">
        <v>8</v>
      </c>
      <c r="Y16" s="94">
        <v>8</v>
      </c>
      <c r="Z16" s="95">
        <v>8</v>
      </c>
      <c r="AA16" s="93">
        <v>8</v>
      </c>
      <c r="AB16" s="94">
        <v>8</v>
      </c>
      <c r="AC16" s="191">
        <v>0</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182</v>
      </c>
      <c r="D17" s="154" t="s">
        <v>48</v>
      </c>
      <c r="E17" s="45" t="s">
        <v>165</v>
      </c>
      <c r="F17" s="97">
        <v>8</v>
      </c>
      <c r="G17" s="96">
        <v>8</v>
      </c>
      <c r="H17" s="191">
        <v>0</v>
      </c>
      <c r="I17" s="191">
        <v>0</v>
      </c>
      <c r="J17" s="96">
        <v>8</v>
      </c>
      <c r="K17" s="96">
        <v>8</v>
      </c>
      <c r="L17" s="98">
        <v>8</v>
      </c>
      <c r="M17" s="97">
        <v>8</v>
      </c>
      <c r="N17" s="96">
        <v>8</v>
      </c>
      <c r="O17" s="191">
        <v>0</v>
      </c>
      <c r="P17" s="191">
        <v>0</v>
      </c>
      <c r="Q17" s="96">
        <v>8</v>
      </c>
      <c r="R17" s="96">
        <v>8</v>
      </c>
      <c r="S17" s="98">
        <v>8</v>
      </c>
      <c r="T17" s="97">
        <v>8</v>
      </c>
      <c r="U17" s="96">
        <v>8</v>
      </c>
      <c r="V17" s="191">
        <v>0</v>
      </c>
      <c r="W17" s="191">
        <v>0</v>
      </c>
      <c r="X17" s="96">
        <v>8</v>
      </c>
      <c r="Y17" s="96">
        <v>8</v>
      </c>
      <c r="Z17" s="98">
        <v>8</v>
      </c>
      <c r="AA17" s="97">
        <v>8</v>
      </c>
      <c r="AB17" s="96">
        <v>8</v>
      </c>
      <c r="AC17" s="191">
        <v>0</v>
      </c>
      <c r="AD17" s="191">
        <v>0</v>
      </c>
      <c r="AE17" s="96">
        <v>8</v>
      </c>
      <c r="AF17" s="96">
        <v>8</v>
      </c>
      <c r="AG17" s="98">
        <v>8</v>
      </c>
      <c r="AH17" s="190"/>
      <c r="AI17" s="191"/>
      <c r="AJ17" s="192"/>
      <c r="AK17" s="15">
        <f t="shared" si="1"/>
        <v>160</v>
      </c>
      <c r="AL17" s="16">
        <f t="shared" si="0"/>
        <v>40</v>
      </c>
      <c r="AM17" s="130"/>
      <c r="AN17" s="131"/>
      <c r="AP17" s="155">
        <f>SUM(F17:AG17)</f>
        <v>160</v>
      </c>
      <c r="AQ17" s="170" t="s">
        <v>156</v>
      </c>
      <c r="AR17" s="170">
        <f>$AC$6*4</f>
        <v>160</v>
      </c>
      <c r="AS17" s="170" t="s">
        <v>155</v>
      </c>
      <c r="AT17" s="171">
        <f>ROUND(AP17/AR17,2)</f>
        <v>1</v>
      </c>
      <c r="AV17" s="90"/>
      <c r="AW17" s="90"/>
      <c r="AX17" s="90"/>
      <c r="AY17" s="90"/>
      <c r="AZ17" s="90"/>
      <c r="BA17" s="90"/>
      <c r="BB17" s="90"/>
      <c r="BC17" s="90"/>
      <c r="BD17" s="90"/>
    </row>
    <row r="18" spans="1:56" ht="18" customHeight="1" x14ac:dyDescent="0.4">
      <c r="A18" s="80">
        <v>6</v>
      </c>
      <c r="B18" s="200"/>
      <c r="C18" s="201"/>
      <c r="D18" s="44"/>
      <c r="E18" s="45"/>
      <c r="F18" s="190"/>
      <c r="G18" s="191"/>
      <c r="H18" s="191"/>
      <c r="I18" s="191"/>
      <c r="J18" s="191"/>
      <c r="K18" s="191"/>
      <c r="L18" s="192"/>
      <c r="M18" s="190"/>
      <c r="N18" s="191"/>
      <c r="O18" s="191"/>
      <c r="P18" s="191"/>
      <c r="Q18" s="191"/>
      <c r="R18" s="191"/>
      <c r="S18" s="192"/>
      <c r="T18" s="190"/>
      <c r="U18" s="191"/>
      <c r="V18" s="191"/>
      <c r="W18" s="191"/>
      <c r="X18" s="191"/>
      <c r="Y18" s="191"/>
      <c r="Z18" s="192"/>
      <c r="AA18" s="190"/>
      <c r="AB18" s="191"/>
      <c r="AC18" s="191"/>
      <c r="AD18" s="191"/>
      <c r="AE18" s="191"/>
      <c r="AF18" s="191"/>
      <c r="AG18" s="192"/>
      <c r="AH18" s="190"/>
      <c r="AI18" s="191"/>
      <c r="AJ18" s="192"/>
      <c r="AK18" s="15">
        <f t="shared" si="1"/>
        <v>0</v>
      </c>
      <c r="AL18" s="16">
        <f t="shared" si="0"/>
        <v>0</v>
      </c>
      <c r="AM18" s="130"/>
      <c r="AN18" s="131"/>
      <c r="AP18" s="155"/>
      <c r="AQ18" s="170" t="s">
        <v>156</v>
      </c>
      <c r="AR18" s="170">
        <f t="shared" ref="AR18:AR22" si="4">$AC$6*4</f>
        <v>160</v>
      </c>
      <c r="AS18" s="170" t="s">
        <v>155</v>
      </c>
      <c r="AT18" s="171">
        <f t="shared" ref="AT18:AT22" si="5">ROUND(AP18/AR18,2)</f>
        <v>0</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1</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40</v>
      </c>
      <c r="G33" s="17">
        <f t="shared" ref="G33:AJ33" si="6">+SUM(G12:G32)</f>
        <v>40</v>
      </c>
      <c r="H33" s="17">
        <f t="shared" si="6"/>
        <v>0</v>
      </c>
      <c r="I33" s="17">
        <f t="shared" si="6"/>
        <v>0</v>
      </c>
      <c r="J33" s="17">
        <f t="shared" si="6"/>
        <v>40</v>
      </c>
      <c r="K33" s="17">
        <f t="shared" si="6"/>
        <v>40</v>
      </c>
      <c r="L33" s="73">
        <f t="shared" si="6"/>
        <v>40</v>
      </c>
      <c r="M33" s="74">
        <f t="shared" si="6"/>
        <v>40</v>
      </c>
      <c r="N33" s="17">
        <f t="shared" si="6"/>
        <v>40</v>
      </c>
      <c r="O33" s="17">
        <f t="shared" si="6"/>
        <v>0</v>
      </c>
      <c r="P33" s="17">
        <f t="shared" si="6"/>
        <v>0</v>
      </c>
      <c r="Q33" s="17">
        <f t="shared" si="6"/>
        <v>40</v>
      </c>
      <c r="R33" s="17">
        <f t="shared" si="6"/>
        <v>40</v>
      </c>
      <c r="S33" s="73">
        <f t="shared" si="6"/>
        <v>40</v>
      </c>
      <c r="T33" s="74">
        <f t="shared" si="6"/>
        <v>40</v>
      </c>
      <c r="U33" s="17">
        <f t="shared" si="6"/>
        <v>40</v>
      </c>
      <c r="V33" s="17">
        <f t="shared" si="6"/>
        <v>0</v>
      </c>
      <c r="W33" s="17">
        <f t="shared" si="6"/>
        <v>0</v>
      </c>
      <c r="X33" s="17">
        <f t="shared" si="6"/>
        <v>40</v>
      </c>
      <c r="Y33" s="17">
        <f t="shared" si="6"/>
        <v>40</v>
      </c>
      <c r="Z33" s="73">
        <f t="shared" si="6"/>
        <v>40</v>
      </c>
      <c r="AA33" s="74">
        <f t="shared" si="6"/>
        <v>40</v>
      </c>
      <c r="AB33" s="17">
        <f t="shared" si="6"/>
        <v>40</v>
      </c>
      <c r="AC33" s="17">
        <f t="shared" si="6"/>
        <v>0</v>
      </c>
      <c r="AD33" s="17">
        <f t="shared" si="6"/>
        <v>0</v>
      </c>
      <c r="AE33" s="17">
        <f t="shared" si="6"/>
        <v>40</v>
      </c>
      <c r="AF33" s="17">
        <f t="shared" si="6"/>
        <v>40</v>
      </c>
      <c r="AG33" s="73">
        <f t="shared" si="6"/>
        <v>40</v>
      </c>
      <c r="AH33" s="74">
        <f t="shared" si="6"/>
        <v>0</v>
      </c>
      <c r="AI33" s="17">
        <f t="shared" si="6"/>
        <v>0</v>
      </c>
      <c r="AJ33" s="73">
        <f t="shared" si="6"/>
        <v>0</v>
      </c>
      <c r="AK33" s="15">
        <f t="shared" si="1"/>
        <v>800</v>
      </c>
      <c r="AL33" s="16">
        <f t="shared" si="0"/>
        <v>200</v>
      </c>
      <c r="AM33" s="130"/>
      <c r="AN33" s="131"/>
      <c r="AP33" s="176" t="s">
        <v>157</v>
      </c>
      <c r="AQ33" s="177"/>
      <c r="AR33" s="177"/>
      <c r="AS33" s="177"/>
      <c r="AT33" s="157">
        <f>SUM(AT15:AT22)</f>
        <v>1</v>
      </c>
    </row>
    <row r="34" spans="1:46" ht="18" customHeight="1" x14ac:dyDescent="0.4">
      <c r="A34" s="134" t="s">
        <v>6</v>
      </c>
      <c r="B34" s="135"/>
      <c r="C34" s="135"/>
      <c r="D34" s="135"/>
      <c r="E34" s="135"/>
      <c r="F34" s="193">
        <v>4</v>
      </c>
      <c r="G34" s="194">
        <v>4</v>
      </c>
      <c r="H34" s="194">
        <v>0</v>
      </c>
      <c r="I34" s="194">
        <v>0</v>
      </c>
      <c r="J34" s="194">
        <v>4</v>
      </c>
      <c r="K34" s="194">
        <v>4</v>
      </c>
      <c r="L34" s="195">
        <v>4</v>
      </c>
      <c r="M34" s="193">
        <v>4</v>
      </c>
      <c r="N34" s="194">
        <v>4</v>
      </c>
      <c r="O34" s="194">
        <v>0</v>
      </c>
      <c r="P34" s="194">
        <v>0</v>
      </c>
      <c r="Q34" s="194">
        <v>4</v>
      </c>
      <c r="R34" s="194">
        <v>4</v>
      </c>
      <c r="S34" s="195">
        <v>4</v>
      </c>
      <c r="T34" s="193">
        <v>4</v>
      </c>
      <c r="U34" s="194">
        <v>4</v>
      </c>
      <c r="V34" s="194">
        <v>0</v>
      </c>
      <c r="W34" s="194">
        <v>0</v>
      </c>
      <c r="X34" s="194">
        <v>4</v>
      </c>
      <c r="Y34" s="194">
        <v>4</v>
      </c>
      <c r="Z34" s="195">
        <v>4</v>
      </c>
      <c r="AA34" s="193">
        <v>4</v>
      </c>
      <c r="AB34" s="194">
        <v>4</v>
      </c>
      <c r="AC34" s="194">
        <v>0</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児童指導員等加配加算か専門的支援体制加算、どちらかの計上可能性あり</v>
      </c>
      <c r="AQ34" s="185"/>
      <c r="AR34" s="185"/>
      <c r="AS34" s="185"/>
      <c r="AT34" s="186"/>
    </row>
    <row r="35" spans="1:46" ht="18" customHeight="1" x14ac:dyDescent="0.4">
      <c r="A35" s="134" t="s">
        <v>148</v>
      </c>
      <c r="B35" s="135"/>
      <c r="C35" s="135"/>
      <c r="D35" s="135"/>
      <c r="E35" s="135"/>
      <c r="F35" s="193">
        <v>10</v>
      </c>
      <c r="G35" s="194">
        <v>10</v>
      </c>
      <c r="H35" s="194">
        <v>0</v>
      </c>
      <c r="I35" s="194">
        <v>0</v>
      </c>
      <c r="J35" s="194">
        <v>10</v>
      </c>
      <c r="K35" s="194">
        <v>10</v>
      </c>
      <c r="L35" s="195">
        <v>10</v>
      </c>
      <c r="M35" s="193">
        <v>10</v>
      </c>
      <c r="N35" s="194">
        <v>10</v>
      </c>
      <c r="O35" s="194">
        <v>0</v>
      </c>
      <c r="P35" s="194">
        <v>0</v>
      </c>
      <c r="Q35" s="194">
        <v>10</v>
      </c>
      <c r="R35" s="194">
        <v>10</v>
      </c>
      <c r="S35" s="195">
        <v>10</v>
      </c>
      <c r="T35" s="193">
        <v>10</v>
      </c>
      <c r="U35" s="194">
        <v>10</v>
      </c>
      <c r="V35" s="194">
        <v>0</v>
      </c>
      <c r="W35" s="194">
        <v>0</v>
      </c>
      <c r="X35" s="194">
        <v>10</v>
      </c>
      <c r="Y35" s="194">
        <v>10</v>
      </c>
      <c r="Z35" s="195">
        <v>10</v>
      </c>
      <c r="AA35" s="193">
        <v>10</v>
      </c>
      <c r="AB35" s="194">
        <v>10</v>
      </c>
      <c r="AC35" s="194">
        <v>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0</v>
      </c>
      <c r="I36" s="58">
        <f t="shared" si="7"/>
        <v>0</v>
      </c>
      <c r="J36" s="58">
        <f t="shared" si="7"/>
        <v>2</v>
      </c>
      <c r="K36" s="58">
        <f t="shared" si="7"/>
        <v>2</v>
      </c>
      <c r="L36" s="75">
        <f t="shared" si="7"/>
        <v>2</v>
      </c>
      <c r="M36" s="76">
        <f t="shared" si="7"/>
        <v>2</v>
      </c>
      <c r="N36" s="58">
        <f t="shared" si="7"/>
        <v>2</v>
      </c>
      <c r="O36" s="58">
        <f t="shared" si="7"/>
        <v>0</v>
      </c>
      <c r="P36" s="58">
        <f t="shared" si="7"/>
        <v>0</v>
      </c>
      <c r="Q36" s="58">
        <f t="shared" si="7"/>
        <v>2</v>
      </c>
      <c r="R36" s="58">
        <f t="shared" si="7"/>
        <v>2</v>
      </c>
      <c r="S36" s="75">
        <f t="shared" si="7"/>
        <v>2</v>
      </c>
      <c r="T36" s="76">
        <f t="shared" si="7"/>
        <v>2</v>
      </c>
      <c r="U36" s="58">
        <f t="shared" si="7"/>
        <v>2</v>
      </c>
      <c r="V36" s="58">
        <f t="shared" si="7"/>
        <v>0</v>
      </c>
      <c r="W36" s="58">
        <f t="shared" si="7"/>
        <v>0</v>
      </c>
      <c r="X36" s="58">
        <f t="shared" si="7"/>
        <v>2</v>
      </c>
      <c r="Y36" s="58">
        <f t="shared" si="7"/>
        <v>2</v>
      </c>
      <c r="Z36" s="75">
        <f t="shared" si="7"/>
        <v>2</v>
      </c>
      <c r="AA36" s="76">
        <f t="shared" si="7"/>
        <v>2</v>
      </c>
      <c r="AB36" s="58">
        <f t="shared" si="7"/>
        <v>2</v>
      </c>
      <c r="AC36" s="58">
        <f t="shared" si="7"/>
        <v>0</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171</v>
      </c>
      <c r="B37" s="144"/>
      <c r="C37" s="144"/>
      <c r="D37" s="144"/>
      <c r="E37" s="144"/>
      <c r="F37" s="77">
        <f>IF(F34=0,0,COUNTIF(F15:F32,"&gt;="&amp;F34))</f>
        <v>3</v>
      </c>
      <c r="G37" s="78">
        <f t="shared" ref="G37:AJ37" si="8">IF(G34=0,0,COUNTIF(G15:G32,"&gt;="&amp;G34))</f>
        <v>3</v>
      </c>
      <c r="H37" s="78">
        <f t="shared" si="8"/>
        <v>0</v>
      </c>
      <c r="I37" s="78">
        <f t="shared" si="8"/>
        <v>0</v>
      </c>
      <c r="J37" s="78">
        <f t="shared" si="8"/>
        <v>3</v>
      </c>
      <c r="K37" s="78">
        <f t="shared" si="8"/>
        <v>3</v>
      </c>
      <c r="L37" s="79">
        <f t="shared" si="8"/>
        <v>3</v>
      </c>
      <c r="M37" s="77">
        <f t="shared" si="8"/>
        <v>3</v>
      </c>
      <c r="N37" s="78">
        <f t="shared" si="8"/>
        <v>3</v>
      </c>
      <c r="O37" s="78">
        <f t="shared" si="8"/>
        <v>0</v>
      </c>
      <c r="P37" s="78">
        <f t="shared" si="8"/>
        <v>0</v>
      </c>
      <c r="Q37" s="78">
        <f t="shared" si="8"/>
        <v>3</v>
      </c>
      <c r="R37" s="78">
        <f t="shared" si="8"/>
        <v>3</v>
      </c>
      <c r="S37" s="79">
        <f t="shared" si="8"/>
        <v>3</v>
      </c>
      <c r="T37" s="77">
        <f t="shared" si="8"/>
        <v>3</v>
      </c>
      <c r="U37" s="78">
        <f t="shared" si="8"/>
        <v>3</v>
      </c>
      <c r="V37" s="78">
        <f t="shared" si="8"/>
        <v>0</v>
      </c>
      <c r="W37" s="78">
        <f t="shared" si="8"/>
        <v>0</v>
      </c>
      <c r="X37" s="78">
        <f t="shared" si="8"/>
        <v>3</v>
      </c>
      <c r="Y37" s="78">
        <f t="shared" si="8"/>
        <v>3</v>
      </c>
      <c r="Z37" s="79">
        <f t="shared" si="8"/>
        <v>3</v>
      </c>
      <c r="AA37" s="77">
        <f t="shared" si="8"/>
        <v>3</v>
      </c>
      <c r="AB37" s="78">
        <f t="shared" si="8"/>
        <v>3</v>
      </c>
      <c r="AC37" s="78">
        <f t="shared" si="8"/>
        <v>0</v>
      </c>
      <c r="AD37" s="78">
        <f t="shared" si="8"/>
        <v>0</v>
      </c>
      <c r="AE37" s="78">
        <f t="shared" si="8"/>
        <v>3</v>
      </c>
      <c r="AF37" s="78">
        <f t="shared" si="8"/>
        <v>3</v>
      </c>
      <c r="AG37" s="79">
        <f t="shared" si="8"/>
        <v>3</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v>
      </c>
      <c r="J44" s="146"/>
      <c r="K44" s="146"/>
      <c r="L44" s="146"/>
      <c r="M44" s="146"/>
      <c r="N44" s="148"/>
      <c r="O44" s="145">
        <f>IF($AK$3="４週",SUMIFS($AK$12:$AK$32,$B$12:$B$32,O40)/4/$AC$6,IF($AK$3="歴月",SUMIFS($AK$12:$AK$32,$B$12:$B$32,O40)/$AL$6,"記載する期間を選択してください"))</f>
        <v>2</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operator="greaterThanOrEqual" allowBlank="1" showInputMessage="1" showErrorMessage="1" sqref="I38 L38"/>
    <dataValidation type="list" allowBlank="1" showInputMessage="1" showErrorMessage="1" sqref="AK4:AN4">
      <formula1>"予定,実績"</formula1>
    </dataValidation>
    <dataValidation type="list" allowBlank="1" showInputMessage="1" showErrorMessage="1" sqref="AK3:AN3">
      <formula1>"４週,歴月"</formula1>
    </dataValidation>
    <dataValidation type="list" allowBlank="1" showInputMessage="1" showErrorMessage="1" sqref="B12:B32">
      <formula1>INDIRECT($AK$1)</formula1>
    </dataValidation>
    <dataValidation type="list" allowBlank="1" showInputMessage="1" showErrorMessage="1" sqref="C1:AN2 AO1:BD4 C3:AJ4 A39:BD74 C5:L32 B1:B11 A1:A32 A33:L37 A38:H38 J38:K38 AL7:AL38 AM5:BD38 AL5 M5:AB38 AF5:AK38 AC5:AE5 AC7:AE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9.7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v>160</v>
      </c>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93">
        <v>8</v>
      </c>
      <c r="G15" s="94">
        <v>8</v>
      </c>
      <c r="H15" s="191">
        <v>0</v>
      </c>
      <c r="I15" s="191">
        <v>0</v>
      </c>
      <c r="J15" s="94">
        <v>8</v>
      </c>
      <c r="K15" s="94">
        <v>8</v>
      </c>
      <c r="L15" s="95">
        <v>8</v>
      </c>
      <c r="M15" s="93">
        <v>8</v>
      </c>
      <c r="N15" s="94">
        <v>8</v>
      </c>
      <c r="O15" s="191">
        <v>0</v>
      </c>
      <c r="P15" s="191">
        <v>0</v>
      </c>
      <c r="Q15" s="94">
        <v>8</v>
      </c>
      <c r="R15" s="94">
        <v>8</v>
      </c>
      <c r="S15" s="95">
        <v>8</v>
      </c>
      <c r="T15" s="93">
        <v>8</v>
      </c>
      <c r="U15" s="94">
        <v>8</v>
      </c>
      <c r="V15" s="191">
        <v>0</v>
      </c>
      <c r="W15" s="191">
        <v>0</v>
      </c>
      <c r="X15" s="94">
        <v>8</v>
      </c>
      <c r="Y15" s="94">
        <v>8</v>
      </c>
      <c r="Z15" s="95">
        <v>8</v>
      </c>
      <c r="AA15" s="93">
        <v>8</v>
      </c>
      <c r="AB15" s="94">
        <v>8</v>
      </c>
      <c r="AC15" s="191">
        <v>0</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94">
        <v>8</v>
      </c>
      <c r="H16" s="191">
        <v>0</v>
      </c>
      <c r="I16" s="191">
        <v>0</v>
      </c>
      <c r="J16" s="94">
        <v>8</v>
      </c>
      <c r="K16" s="94">
        <v>8</v>
      </c>
      <c r="L16" s="95">
        <v>8</v>
      </c>
      <c r="M16" s="93">
        <v>8</v>
      </c>
      <c r="N16" s="94">
        <v>8</v>
      </c>
      <c r="O16" s="191">
        <v>0</v>
      </c>
      <c r="P16" s="191">
        <v>0</v>
      </c>
      <c r="Q16" s="94">
        <v>8</v>
      </c>
      <c r="R16" s="94">
        <v>8</v>
      </c>
      <c r="S16" s="95">
        <v>8</v>
      </c>
      <c r="T16" s="93">
        <v>8</v>
      </c>
      <c r="U16" s="94">
        <v>8</v>
      </c>
      <c r="V16" s="191">
        <v>0</v>
      </c>
      <c r="W16" s="191">
        <v>0</v>
      </c>
      <c r="X16" s="94">
        <v>8</v>
      </c>
      <c r="Y16" s="94">
        <v>8</v>
      </c>
      <c r="Z16" s="95">
        <v>8</v>
      </c>
      <c r="AA16" s="93">
        <v>8</v>
      </c>
      <c r="AB16" s="94">
        <v>8</v>
      </c>
      <c r="AC16" s="191">
        <v>0</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182</v>
      </c>
      <c r="D17" s="44" t="s">
        <v>175</v>
      </c>
      <c r="E17" s="45" t="s">
        <v>165</v>
      </c>
      <c r="F17" s="97">
        <v>8</v>
      </c>
      <c r="G17" s="96">
        <v>8</v>
      </c>
      <c r="H17" s="191">
        <v>0</v>
      </c>
      <c r="I17" s="191">
        <v>0</v>
      </c>
      <c r="J17" s="96">
        <v>8</v>
      </c>
      <c r="K17" s="96">
        <v>8</v>
      </c>
      <c r="L17" s="98">
        <v>8</v>
      </c>
      <c r="M17" s="97">
        <v>8</v>
      </c>
      <c r="N17" s="96">
        <v>8</v>
      </c>
      <c r="O17" s="191">
        <v>0</v>
      </c>
      <c r="P17" s="191">
        <v>0</v>
      </c>
      <c r="Q17" s="96">
        <v>8</v>
      </c>
      <c r="R17" s="96">
        <v>8</v>
      </c>
      <c r="S17" s="98">
        <v>8</v>
      </c>
      <c r="T17" s="97">
        <v>8</v>
      </c>
      <c r="U17" s="96">
        <v>8</v>
      </c>
      <c r="V17" s="191">
        <v>0</v>
      </c>
      <c r="W17" s="191">
        <v>0</v>
      </c>
      <c r="X17" s="96">
        <v>8</v>
      </c>
      <c r="Y17" s="96">
        <v>8</v>
      </c>
      <c r="Z17" s="98">
        <v>8</v>
      </c>
      <c r="AA17" s="97">
        <v>8</v>
      </c>
      <c r="AB17" s="96">
        <v>8</v>
      </c>
      <c r="AC17" s="191">
        <v>0</v>
      </c>
      <c r="AD17" s="191">
        <v>0</v>
      </c>
      <c r="AE17" s="96">
        <v>8</v>
      </c>
      <c r="AF17" s="96">
        <v>8</v>
      </c>
      <c r="AG17" s="98">
        <v>8</v>
      </c>
      <c r="AH17" s="190"/>
      <c r="AI17" s="191"/>
      <c r="AJ17" s="192"/>
      <c r="AK17" s="15">
        <f t="shared" si="1"/>
        <v>160</v>
      </c>
      <c r="AL17" s="16">
        <f t="shared" si="0"/>
        <v>40</v>
      </c>
      <c r="AM17" s="130"/>
      <c r="AN17" s="131"/>
      <c r="AP17" s="155">
        <f>SUM(F17:AG17)</f>
        <v>160</v>
      </c>
      <c r="AQ17" s="170" t="s">
        <v>156</v>
      </c>
      <c r="AR17" s="170">
        <f>$AC$6*4</f>
        <v>160</v>
      </c>
      <c r="AS17" s="170" t="s">
        <v>155</v>
      </c>
      <c r="AT17" s="171">
        <f>ROUND(AP17/AR17,2)</f>
        <v>1</v>
      </c>
      <c r="AV17" s="90"/>
      <c r="AW17" s="90"/>
      <c r="AX17" s="90"/>
      <c r="AY17" s="90"/>
      <c r="AZ17" s="90"/>
      <c r="BA17" s="90"/>
      <c r="BB17" s="90"/>
      <c r="BC17" s="90"/>
      <c r="BD17" s="90"/>
    </row>
    <row r="18" spans="1:56" ht="18" customHeight="1" x14ac:dyDescent="0.4">
      <c r="A18" s="80">
        <v>6</v>
      </c>
      <c r="B18" s="200" t="s">
        <v>167</v>
      </c>
      <c r="C18" s="201" t="s">
        <v>182</v>
      </c>
      <c r="D18" s="44" t="s">
        <v>174</v>
      </c>
      <c r="E18" s="45" t="s">
        <v>166</v>
      </c>
      <c r="F18" s="97">
        <v>8</v>
      </c>
      <c r="G18" s="96">
        <v>8</v>
      </c>
      <c r="H18" s="191">
        <v>0</v>
      </c>
      <c r="I18" s="191">
        <v>0</v>
      </c>
      <c r="J18" s="96">
        <v>8</v>
      </c>
      <c r="K18" s="96">
        <v>8</v>
      </c>
      <c r="L18" s="98">
        <v>8</v>
      </c>
      <c r="M18" s="97">
        <v>8</v>
      </c>
      <c r="N18" s="96">
        <v>8</v>
      </c>
      <c r="O18" s="191">
        <v>0</v>
      </c>
      <c r="P18" s="191">
        <v>0</v>
      </c>
      <c r="Q18" s="96">
        <v>8</v>
      </c>
      <c r="R18" s="96">
        <v>8</v>
      </c>
      <c r="S18" s="98">
        <v>8</v>
      </c>
      <c r="T18" s="97">
        <v>8</v>
      </c>
      <c r="U18" s="96">
        <v>8</v>
      </c>
      <c r="V18" s="191">
        <v>0</v>
      </c>
      <c r="W18" s="191">
        <v>0</v>
      </c>
      <c r="X18" s="96">
        <v>8</v>
      </c>
      <c r="Y18" s="96">
        <v>8</v>
      </c>
      <c r="Z18" s="98">
        <v>8</v>
      </c>
      <c r="AA18" s="97">
        <v>8</v>
      </c>
      <c r="AB18" s="96">
        <v>8</v>
      </c>
      <c r="AC18" s="191">
        <v>0</v>
      </c>
      <c r="AD18" s="191">
        <v>0</v>
      </c>
      <c r="AE18" s="96">
        <v>8</v>
      </c>
      <c r="AF18" s="96">
        <v>8</v>
      </c>
      <c r="AG18" s="98">
        <v>8</v>
      </c>
      <c r="AH18" s="190"/>
      <c r="AI18" s="191"/>
      <c r="AJ18" s="192"/>
      <c r="AK18" s="15">
        <f t="shared" si="1"/>
        <v>160</v>
      </c>
      <c r="AL18" s="16">
        <f t="shared" si="0"/>
        <v>40</v>
      </c>
      <c r="AM18" s="130"/>
      <c r="AN18" s="131"/>
      <c r="AP18" s="155">
        <f>SUM(F18:AG18)</f>
        <v>160</v>
      </c>
      <c r="AQ18" s="170" t="s">
        <v>156</v>
      </c>
      <c r="AR18" s="170">
        <f t="shared" ref="AR18:AR22" si="4">$AC$6*4</f>
        <v>160</v>
      </c>
      <c r="AS18" s="170" t="s">
        <v>155</v>
      </c>
      <c r="AT18" s="171">
        <f t="shared" ref="AT18:AT22" si="5">ROUND(AP18/AR18,2)</f>
        <v>1</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2</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48</v>
      </c>
      <c r="G33" s="17">
        <f t="shared" ref="G33:AJ33" si="6">+SUM(G12:G32)</f>
        <v>48</v>
      </c>
      <c r="H33" s="17">
        <f t="shared" si="6"/>
        <v>0</v>
      </c>
      <c r="I33" s="17">
        <f t="shared" si="6"/>
        <v>0</v>
      </c>
      <c r="J33" s="17">
        <f t="shared" si="6"/>
        <v>48</v>
      </c>
      <c r="K33" s="17">
        <f t="shared" si="6"/>
        <v>48</v>
      </c>
      <c r="L33" s="73">
        <f t="shared" si="6"/>
        <v>48</v>
      </c>
      <c r="M33" s="74">
        <f t="shared" si="6"/>
        <v>48</v>
      </c>
      <c r="N33" s="17">
        <f t="shared" si="6"/>
        <v>48</v>
      </c>
      <c r="O33" s="17">
        <f t="shared" si="6"/>
        <v>0</v>
      </c>
      <c r="P33" s="17">
        <f t="shared" si="6"/>
        <v>0</v>
      </c>
      <c r="Q33" s="17">
        <f t="shared" si="6"/>
        <v>48</v>
      </c>
      <c r="R33" s="17">
        <f t="shared" si="6"/>
        <v>48</v>
      </c>
      <c r="S33" s="73">
        <f t="shared" si="6"/>
        <v>48</v>
      </c>
      <c r="T33" s="74">
        <f t="shared" si="6"/>
        <v>48</v>
      </c>
      <c r="U33" s="17">
        <f t="shared" si="6"/>
        <v>48</v>
      </c>
      <c r="V33" s="17">
        <f t="shared" si="6"/>
        <v>0</v>
      </c>
      <c r="W33" s="17">
        <f t="shared" si="6"/>
        <v>0</v>
      </c>
      <c r="X33" s="17">
        <f t="shared" si="6"/>
        <v>48</v>
      </c>
      <c r="Y33" s="17">
        <f t="shared" si="6"/>
        <v>48</v>
      </c>
      <c r="Z33" s="73">
        <f t="shared" si="6"/>
        <v>48</v>
      </c>
      <c r="AA33" s="74">
        <f t="shared" si="6"/>
        <v>48</v>
      </c>
      <c r="AB33" s="17">
        <f t="shared" si="6"/>
        <v>48</v>
      </c>
      <c r="AC33" s="17">
        <f t="shared" si="6"/>
        <v>0</v>
      </c>
      <c r="AD33" s="17">
        <f t="shared" si="6"/>
        <v>0</v>
      </c>
      <c r="AE33" s="17">
        <f t="shared" si="6"/>
        <v>48</v>
      </c>
      <c r="AF33" s="17">
        <f t="shared" si="6"/>
        <v>48</v>
      </c>
      <c r="AG33" s="73">
        <f t="shared" si="6"/>
        <v>48</v>
      </c>
      <c r="AH33" s="74">
        <f t="shared" si="6"/>
        <v>0</v>
      </c>
      <c r="AI33" s="17">
        <f t="shared" si="6"/>
        <v>0</v>
      </c>
      <c r="AJ33" s="73">
        <f t="shared" si="6"/>
        <v>0</v>
      </c>
      <c r="AK33" s="15">
        <f t="shared" si="1"/>
        <v>960</v>
      </c>
      <c r="AL33" s="16">
        <f t="shared" si="0"/>
        <v>240</v>
      </c>
      <c r="AM33" s="130"/>
      <c r="AN33" s="131"/>
      <c r="AP33" s="176" t="s">
        <v>157</v>
      </c>
      <c r="AQ33" s="177"/>
      <c r="AR33" s="177"/>
      <c r="AS33" s="177"/>
      <c r="AT33" s="157">
        <f>SUM(AT15:AT22)</f>
        <v>2</v>
      </c>
    </row>
    <row r="34" spans="1:46" ht="18" customHeight="1" x14ac:dyDescent="0.4">
      <c r="A34" s="134" t="s">
        <v>6</v>
      </c>
      <c r="B34" s="135"/>
      <c r="C34" s="135"/>
      <c r="D34" s="135"/>
      <c r="E34" s="135"/>
      <c r="F34" s="193">
        <v>4</v>
      </c>
      <c r="G34" s="194">
        <v>4</v>
      </c>
      <c r="H34" s="194">
        <v>0</v>
      </c>
      <c r="I34" s="194">
        <v>0</v>
      </c>
      <c r="J34" s="194">
        <v>4</v>
      </c>
      <c r="K34" s="194">
        <v>4</v>
      </c>
      <c r="L34" s="195">
        <v>4</v>
      </c>
      <c r="M34" s="193">
        <v>4</v>
      </c>
      <c r="N34" s="194">
        <v>4</v>
      </c>
      <c r="O34" s="194">
        <v>0</v>
      </c>
      <c r="P34" s="194">
        <v>0</v>
      </c>
      <c r="Q34" s="194">
        <v>4</v>
      </c>
      <c r="R34" s="194">
        <v>4</v>
      </c>
      <c r="S34" s="195">
        <v>4</v>
      </c>
      <c r="T34" s="193">
        <v>4</v>
      </c>
      <c r="U34" s="194">
        <v>4</v>
      </c>
      <c r="V34" s="194">
        <v>0</v>
      </c>
      <c r="W34" s="194">
        <v>0</v>
      </c>
      <c r="X34" s="194">
        <v>4</v>
      </c>
      <c r="Y34" s="194">
        <v>4</v>
      </c>
      <c r="Z34" s="195">
        <v>4</v>
      </c>
      <c r="AA34" s="193">
        <v>4</v>
      </c>
      <c r="AB34" s="194">
        <v>4</v>
      </c>
      <c r="AC34" s="194">
        <v>0</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児童指導員等加配加算と専門的支援体制加算、両方の計上可能性あり（職種要確認）</v>
      </c>
      <c r="AQ34" s="185"/>
      <c r="AR34" s="185"/>
      <c r="AS34" s="185"/>
      <c r="AT34" s="186"/>
    </row>
    <row r="35" spans="1:46" ht="18" customHeight="1" x14ac:dyDescent="0.4">
      <c r="A35" s="134" t="s">
        <v>148</v>
      </c>
      <c r="B35" s="135"/>
      <c r="C35" s="135"/>
      <c r="D35" s="135"/>
      <c r="E35" s="135"/>
      <c r="F35" s="193">
        <v>10</v>
      </c>
      <c r="G35" s="194">
        <v>10</v>
      </c>
      <c r="H35" s="194">
        <v>0</v>
      </c>
      <c r="I35" s="194">
        <v>0</v>
      </c>
      <c r="J35" s="194">
        <v>10</v>
      </c>
      <c r="K35" s="194">
        <v>10</v>
      </c>
      <c r="L35" s="195">
        <v>10</v>
      </c>
      <c r="M35" s="193">
        <v>10</v>
      </c>
      <c r="N35" s="194">
        <v>10</v>
      </c>
      <c r="O35" s="194">
        <v>0</v>
      </c>
      <c r="P35" s="194">
        <v>0</v>
      </c>
      <c r="Q35" s="194">
        <v>10</v>
      </c>
      <c r="R35" s="194">
        <v>10</v>
      </c>
      <c r="S35" s="195">
        <v>10</v>
      </c>
      <c r="T35" s="193">
        <v>10</v>
      </c>
      <c r="U35" s="194">
        <v>10</v>
      </c>
      <c r="V35" s="194">
        <v>0</v>
      </c>
      <c r="W35" s="194">
        <v>0</v>
      </c>
      <c r="X35" s="194">
        <v>10</v>
      </c>
      <c r="Y35" s="194">
        <v>10</v>
      </c>
      <c r="Z35" s="195">
        <v>10</v>
      </c>
      <c r="AA35" s="193">
        <v>10</v>
      </c>
      <c r="AB35" s="194">
        <v>10</v>
      </c>
      <c r="AC35" s="194">
        <v>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0</v>
      </c>
      <c r="I36" s="58">
        <f t="shared" si="7"/>
        <v>0</v>
      </c>
      <c r="J36" s="58">
        <f t="shared" si="7"/>
        <v>2</v>
      </c>
      <c r="K36" s="58">
        <f t="shared" si="7"/>
        <v>2</v>
      </c>
      <c r="L36" s="75">
        <f t="shared" si="7"/>
        <v>2</v>
      </c>
      <c r="M36" s="76">
        <f t="shared" si="7"/>
        <v>2</v>
      </c>
      <c r="N36" s="58">
        <f t="shared" si="7"/>
        <v>2</v>
      </c>
      <c r="O36" s="58">
        <f t="shared" si="7"/>
        <v>0</v>
      </c>
      <c r="P36" s="58">
        <f t="shared" si="7"/>
        <v>0</v>
      </c>
      <c r="Q36" s="58">
        <f t="shared" si="7"/>
        <v>2</v>
      </c>
      <c r="R36" s="58">
        <f t="shared" si="7"/>
        <v>2</v>
      </c>
      <c r="S36" s="75">
        <f t="shared" si="7"/>
        <v>2</v>
      </c>
      <c r="T36" s="76">
        <f t="shared" si="7"/>
        <v>2</v>
      </c>
      <c r="U36" s="58">
        <f t="shared" si="7"/>
        <v>2</v>
      </c>
      <c r="V36" s="58">
        <f t="shared" si="7"/>
        <v>0</v>
      </c>
      <c r="W36" s="58">
        <f t="shared" si="7"/>
        <v>0</v>
      </c>
      <c r="X36" s="58">
        <f t="shared" si="7"/>
        <v>2</v>
      </c>
      <c r="Y36" s="58">
        <f t="shared" si="7"/>
        <v>2</v>
      </c>
      <c r="Z36" s="75">
        <f t="shared" si="7"/>
        <v>2</v>
      </c>
      <c r="AA36" s="76">
        <f t="shared" si="7"/>
        <v>2</v>
      </c>
      <c r="AB36" s="58">
        <f t="shared" si="7"/>
        <v>2</v>
      </c>
      <c r="AC36" s="58">
        <f t="shared" si="7"/>
        <v>0</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171</v>
      </c>
      <c r="B37" s="144"/>
      <c r="C37" s="144"/>
      <c r="D37" s="144"/>
      <c r="E37" s="144"/>
      <c r="F37" s="77">
        <f>IF(F34=0,0,COUNTIF(F15:F32,"&gt;="&amp;F34))</f>
        <v>4</v>
      </c>
      <c r="G37" s="78">
        <f t="shared" ref="G37:AJ37" si="8">IF(G34=0,0,COUNTIF(G15:G32,"&gt;="&amp;G34))</f>
        <v>4</v>
      </c>
      <c r="H37" s="78">
        <f t="shared" si="8"/>
        <v>0</v>
      </c>
      <c r="I37" s="78">
        <f t="shared" si="8"/>
        <v>0</v>
      </c>
      <c r="J37" s="78">
        <f t="shared" si="8"/>
        <v>4</v>
      </c>
      <c r="K37" s="78">
        <f t="shared" si="8"/>
        <v>4</v>
      </c>
      <c r="L37" s="79">
        <f t="shared" si="8"/>
        <v>4</v>
      </c>
      <c r="M37" s="77">
        <f t="shared" si="8"/>
        <v>4</v>
      </c>
      <c r="N37" s="78">
        <f t="shared" si="8"/>
        <v>4</v>
      </c>
      <c r="O37" s="78">
        <f t="shared" si="8"/>
        <v>0</v>
      </c>
      <c r="P37" s="78">
        <f t="shared" si="8"/>
        <v>0</v>
      </c>
      <c r="Q37" s="78">
        <f t="shared" si="8"/>
        <v>4</v>
      </c>
      <c r="R37" s="78">
        <f t="shared" si="8"/>
        <v>4</v>
      </c>
      <c r="S37" s="79">
        <f t="shared" si="8"/>
        <v>4</v>
      </c>
      <c r="T37" s="77">
        <f t="shared" si="8"/>
        <v>4</v>
      </c>
      <c r="U37" s="78">
        <f t="shared" si="8"/>
        <v>4</v>
      </c>
      <c r="V37" s="78">
        <f t="shared" si="8"/>
        <v>0</v>
      </c>
      <c r="W37" s="78">
        <f t="shared" si="8"/>
        <v>0</v>
      </c>
      <c r="X37" s="78">
        <f t="shared" si="8"/>
        <v>4</v>
      </c>
      <c r="Y37" s="78">
        <f t="shared" si="8"/>
        <v>4</v>
      </c>
      <c r="Z37" s="79">
        <f t="shared" si="8"/>
        <v>4</v>
      </c>
      <c r="AA37" s="77">
        <f t="shared" si="8"/>
        <v>4</v>
      </c>
      <c r="AB37" s="78">
        <f t="shared" si="8"/>
        <v>4</v>
      </c>
      <c r="AC37" s="78">
        <f t="shared" si="8"/>
        <v>0</v>
      </c>
      <c r="AD37" s="78">
        <f t="shared" si="8"/>
        <v>0</v>
      </c>
      <c r="AE37" s="78">
        <f t="shared" si="8"/>
        <v>4</v>
      </c>
      <c r="AF37" s="78">
        <f t="shared" si="8"/>
        <v>4</v>
      </c>
      <c r="AG37" s="79">
        <f t="shared" si="8"/>
        <v>4</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2</v>
      </c>
      <c r="J44" s="146"/>
      <c r="K44" s="146"/>
      <c r="L44" s="146"/>
      <c r="M44" s="146"/>
      <c r="N44" s="148"/>
      <c r="O44" s="145">
        <f>IF($AK$3="４週",SUMIFS($AK$12:$AK$32,$B$12:$B$32,O40)/4/$AC$6,IF($AK$3="歴月",SUMIFS($AK$12:$AK$32,$B$12:$B$32,O40)/$AL$6,"記載する期間を選択してください"))</f>
        <v>2</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type="list" allowBlank="1" showInputMessage="1" showErrorMessage="1" sqref="B12:B32">
      <formula1>INDIRECT($AK$1)</formula1>
    </dataValidation>
    <dataValidation type="list" allowBlank="1" showInputMessage="1" showErrorMessage="1" sqref="AK3:AN3">
      <formula1>"４週,歴月"</formula1>
    </dataValidation>
    <dataValidation type="list" allowBlank="1" showInputMessage="1" showErrorMessage="1" sqref="AK4:AN4">
      <formula1>"予定,実績"</formula1>
    </dataValidation>
    <dataValidation operator="greaterThanOrEqual" allowBlank="1" showInputMessage="1" showErrorMessage="1" sqref="I38 L38"/>
    <dataValidation type="list" allowBlank="1" showInputMessage="1" showErrorMessage="1" sqref="C1:AN2 AO1:BD4 C3:AJ4 A39:BD74 C5:L32 B1:B11 A1:A32 A33:L37 A38:H38 J38:K38 M5:AB38 AC7:AE38 AC5:AE5 AF5:AK38 AM5:BD38 AL5 AL7:AL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10.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93">
        <v>8</v>
      </c>
      <c r="G15" s="94">
        <v>8</v>
      </c>
      <c r="H15" s="191">
        <v>0</v>
      </c>
      <c r="I15" s="191">
        <v>0</v>
      </c>
      <c r="J15" s="94">
        <v>8</v>
      </c>
      <c r="K15" s="94">
        <v>8</v>
      </c>
      <c r="L15" s="95">
        <v>8</v>
      </c>
      <c r="M15" s="93">
        <v>8</v>
      </c>
      <c r="N15" s="94">
        <v>8</v>
      </c>
      <c r="O15" s="191">
        <v>0</v>
      </c>
      <c r="P15" s="191">
        <v>0</v>
      </c>
      <c r="Q15" s="94">
        <v>8</v>
      </c>
      <c r="R15" s="94">
        <v>8</v>
      </c>
      <c r="S15" s="95">
        <v>8</v>
      </c>
      <c r="T15" s="93">
        <v>8</v>
      </c>
      <c r="U15" s="94">
        <v>8</v>
      </c>
      <c r="V15" s="191">
        <v>0</v>
      </c>
      <c r="W15" s="191">
        <v>0</v>
      </c>
      <c r="X15" s="94">
        <v>8</v>
      </c>
      <c r="Y15" s="94">
        <v>8</v>
      </c>
      <c r="Z15" s="95">
        <v>8</v>
      </c>
      <c r="AA15" s="93">
        <v>8</v>
      </c>
      <c r="AB15" s="94">
        <v>8</v>
      </c>
      <c r="AC15" s="191">
        <v>0</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94">
        <v>8</v>
      </c>
      <c r="H16" s="191">
        <v>0</v>
      </c>
      <c r="I16" s="191">
        <v>0</v>
      </c>
      <c r="J16" s="94">
        <v>8</v>
      </c>
      <c r="K16" s="94">
        <v>8</v>
      </c>
      <c r="L16" s="95">
        <v>8</v>
      </c>
      <c r="M16" s="93">
        <v>8</v>
      </c>
      <c r="N16" s="94">
        <v>8</v>
      </c>
      <c r="O16" s="191">
        <v>0</v>
      </c>
      <c r="P16" s="191">
        <v>0</v>
      </c>
      <c r="Q16" s="94">
        <v>8</v>
      </c>
      <c r="R16" s="94">
        <v>8</v>
      </c>
      <c r="S16" s="95">
        <v>8</v>
      </c>
      <c r="T16" s="93">
        <v>8</v>
      </c>
      <c r="U16" s="94">
        <v>8</v>
      </c>
      <c r="V16" s="191">
        <v>0</v>
      </c>
      <c r="W16" s="191">
        <v>0</v>
      </c>
      <c r="X16" s="94">
        <v>8</v>
      </c>
      <c r="Y16" s="94">
        <v>8</v>
      </c>
      <c r="Z16" s="95">
        <v>8</v>
      </c>
      <c r="AA16" s="93">
        <v>8</v>
      </c>
      <c r="AB16" s="94">
        <v>8</v>
      </c>
      <c r="AC16" s="191">
        <v>0</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186</v>
      </c>
      <c r="D17" s="44" t="s">
        <v>48</v>
      </c>
      <c r="E17" s="45" t="s">
        <v>165</v>
      </c>
      <c r="F17" s="97">
        <v>4</v>
      </c>
      <c r="G17" s="96">
        <v>4</v>
      </c>
      <c r="H17" s="191">
        <v>0</v>
      </c>
      <c r="I17" s="191">
        <v>0</v>
      </c>
      <c r="J17" s="96">
        <v>4</v>
      </c>
      <c r="K17" s="96">
        <v>4</v>
      </c>
      <c r="L17" s="98">
        <v>4</v>
      </c>
      <c r="M17" s="97">
        <v>4</v>
      </c>
      <c r="N17" s="96">
        <v>4</v>
      </c>
      <c r="O17" s="191">
        <v>0</v>
      </c>
      <c r="P17" s="191">
        <v>0</v>
      </c>
      <c r="Q17" s="96">
        <v>4</v>
      </c>
      <c r="R17" s="96">
        <v>4</v>
      </c>
      <c r="S17" s="98">
        <v>4</v>
      </c>
      <c r="T17" s="97">
        <v>4</v>
      </c>
      <c r="U17" s="96">
        <v>4</v>
      </c>
      <c r="V17" s="191">
        <v>0</v>
      </c>
      <c r="W17" s="191">
        <v>0</v>
      </c>
      <c r="X17" s="96">
        <v>4</v>
      </c>
      <c r="Y17" s="96">
        <v>4</v>
      </c>
      <c r="Z17" s="98">
        <v>4</v>
      </c>
      <c r="AA17" s="97">
        <v>4</v>
      </c>
      <c r="AB17" s="96">
        <v>4</v>
      </c>
      <c r="AC17" s="191">
        <v>0</v>
      </c>
      <c r="AD17" s="191">
        <v>0</v>
      </c>
      <c r="AE17" s="96">
        <v>4</v>
      </c>
      <c r="AF17" s="96">
        <v>4</v>
      </c>
      <c r="AG17" s="98">
        <v>4</v>
      </c>
      <c r="AH17" s="190"/>
      <c r="AI17" s="191"/>
      <c r="AJ17" s="192"/>
      <c r="AK17" s="15">
        <f t="shared" si="1"/>
        <v>80</v>
      </c>
      <c r="AL17" s="16">
        <f t="shared" si="0"/>
        <v>20</v>
      </c>
      <c r="AM17" s="130"/>
      <c r="AN17" s="131"/>
      <c r="AP17" s="155">
        <f>SUM(F17:AG17)</f>
        <v>80</v>
      </c>
      <c r="AQ17" s="170" t="s">
        <v>156</v>
      </c>
      <c r="AR17" s="170">
        <f>$AC$6*4</f>
        <v>160</v>
      </c>
      <c r="AS17" s="170" t="s">
        <v>155</v>
      </c>
      <c r="AT17" s="171">
        <f>ROUND(AP17/AR17,2)</f>
        <v>0.5</v>
      </c>
      <c r="AV17" s="90"/>
      <c r="AW17" s="90"/>
      <c r="AX17" s="90"/>
      <c r="AY17" s="90"/>
      <c r="AZ17" s="90"/>
      <c r="BA17" s="90"/>
      <c r="BB17" s="90"/>
      <c r="BC17" s="90"/>
      <c r="BD17" s="90"/>
    </row>
    <row r="18" spans="1:56" ht="18" customHeight="1" x14ac:dyDescent="0.4">
      <c r="A18" s="80">
        <v>6</v>
      </c>
      <c r="B18" s="200" t="s">
        <v>143</v>
      </c>
      <c r="C18" s="201" t="s">
        <v>186</v>
      </c>
      <c r="D18" s="44"/>
      <c r="E18" s="45" t="s">
        <v>166</v>
      </c>
      <c r="F18" s="97">
        <v>4</v>
      </c>
      <c r="G18" s="96">
        <v>4</v>
      </c>
      <c r="H18" s="191">
        <v>0</v>
      </c>
      <c r="I18" s="191">
        <v>0</v>
      </c>
      <c r="J18" s="96">
        <v>4</v>
      </c>
      <c r="K18" s="96">
        <v>4</v>
      </c>
      <c r="L18" s="98">
        <v>4</v>
      </c>
      <c r="M18" s="97">
        <v>4</v>
      </c>
      <c r="N18" s="96">
        <v>4</v>
      </c>
      <c r="O18" s="191">
        <v>0</v>
      </c>
      <c r="P18" s="191">
        <v>0</v>
      </c>
      <c r="Q18" s="96">
        <v>4</v>
      </c>
      <c r="R18" s="96">
        <v>4</v>
      </c>
      <c r="S18" s="98">
        <v>4</v>
      </c>
      <c r="T18" s="97">
        <v>4</v>
      </c>
      <c r="U18" s="96">
        <v>4</v>
      </c>
      <c r="V18" s="191">
        <v>0</v>
      </c>
      <c r="W18" s="191">
        <v>0</v>
      </c>
      <c r="X18" s="96">
        <v>4</v>
      </c>
      <c r="Y18" s="96">
        <v>4</v>
      </c>
      <c r="Z18" s="98">
        <v>4</v>
      </c>
      <c r="AA18" s="97">
        <v>4</v>
      </c>
      <c r="AB18" s="96">
        <v>4</v>
      </c>
      <c r="AC18" s="191">
        <v>0</v>
      </c>
      <c r="AD18" s="191">
        <v>0</v>
      </c>
      <c r="AE18" s="96">
        <v>4</v>
      </c>
      <c r="AF18" s="96">
        <v>4</v>
      </c>
      <c r="AG18" s="98">
        <v>4</v>
      </c>
      <c r="AH18" s="190"/>
      <c r="AI18" s="191"/>
      <c r="AJ18" s="192"/>
      <c r="AK18" s="15">
        <f t="shared" si="1"/>
        <v>80</v>
      </c>
      <c r="AL18" s="16">
        <f t="shared" si="0"/>
        <v>20</v>
      </c>
      <c r="AM18" s="130"/>
      <c r="AN18" s="131"/>
      <c r="AP18" s="155">
        <f>SUM(F18:AG18)</f>
        <v>80</v>
      </c>
      <c r="AQ18" s="170" t="s">
        <v>156</v>
      </c>
      <c r="AR18" s="170">
        <f t="shared" ref="AR18:AR22" si="4">$AC$6*4</f>
        <v>160</v>
      </c>
      <c r="AS18" s="170" t="s">
        <v>155</v>
      </c>
      <c r="AT18" s="171">
        <f t="shared" ref="AT18:AT22" si="5">ROUND(AP18/AR18,2)</f>
        <v>0.5</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1</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40</v>
      </c>
      <c r="G33" s="17">
        <f t="shared" ref="G33:AJ33" si="6">+SUM(G12:G32)</f>
        <v>40</v>
      </c>
      <c r="H33" s="17">
        <f t="shared" si="6"/>
        <v>0</v>
      </c>
      <c r="I33" s="17">
        <f t="shared" si="6"/>
        <v>0</v>
      </c>
      <c r="J33" s="17">
        <f t="shared" si="6"/>
        <v>40</v>
      </c>
      <c r="K33" s="17">
        <f t="shared" si="6"/>
        <v>40</v>
      </c>
      <c r="L33" s="73">
        <f t="shared" si="6"/>
        <v>40</v>
      </c>
      <c r="M33" s="74">
        <f t="shared" si="6"/>
        <v>40</v>
      </c>
      <c r="N33" s="17">
        <f t="shared" si="6"/>
        <v>40</v>
      </c>
      <c r="O33" s="17">
        <f t="shared" si="6"/>
        <v>0</v>
      </c>
      <c r="P33" s="17">
        <f t="shared" si="6"/>
        <v>0</v>
      </c>
      <c r="Q33" s="17">
        <f t="shared" si="6"/>
        <v>40</v>
      </c>
      <c r="R33" s="17">
        <f t="shared" si="6"/>
        <v>40</v>
      </c>
      <c r="S33" s="73">
        <f t="shared" si="6"/>
        <v>40</v>
      </c>
      <c r="T33" s="74">
        <f t="shared" si="6"/>
        <v>40</v>
      </c>
      <c r="U33" s="17">
        <f t="shared" si="6"/>
        <v>40</v>
      </c>
      <c r="V33" s="17">
        <f t="shared" si="6"/>
        <v>0</v>
      </c>
      <c r="W33" s="17">
        <f t="shared" si="6"/>
        <v>0</v>
      </c>
      <c r="X33" s="17">
        <f t="shared" si="6"/>
        <v>40</v>
      </c>
      <c r="Y33" s="17">
        <f t="shared" si="6"/>
        <v>40</v>
      </c>
      <c r="Z33" s="73">
        <f t="shared" si="6"/>
        <v>40</v>
      </c>
      <c r="AA33" s="74">
        <f t="shared" si="6"/>
        <v>40</v>
      </c>
      <c r="AB33" s="17">
        <f t="shared" si="6"/>
        <v>40</v>
      </c>
      <c r="AC33" s="17">
        <f t="shared" si="6"/>
        <v>0</v>
      </c>
      <c r="AD33" s="17">
        <f t="shared" si="6"/>
        <v>0</v>
      </c>
      <c r="AE33" s="17">
        <f t="shared" si="6"/>
        <v>40</v>
      </c>
      <c r="AF33" s="17">
        <f t="shared" si="6"/>
        <v>40</v>
      </c>
      <c r="AG33" s="73">
        <f t="shared" si="6"/>
        <v>40</v>
      </c>
      <c r="AH33" s="74">
        <f t="shared" si="6"/>
        <v>0</v>
      </c>
      <c r="AI33" s="17">
        <f t="shared" si="6"/>
        <v>0</v>
      </c>
      <c r="AJ33" s="73">
        <f t="shared" si="6"/>
        <v>0</v>
      </c>
      <c r="AK33" s="15">
        <f t="shared" si="1"/>
        <v>800</v>
      </c>
      <c r="AL33" s="16">
        <f t="shared" si="0"/>
        <v>200</v>
      </c>
      <c r="AM33" s="130"/>
      <c r="AN33" s="131"/>
      <c r="AP33" s="176" t="s">
        <v>157</v>
      </c>
      <c r="AQ33" s="177"/>
      <c r="AR33" s="177"/>
      <c r="AS33" s="177"/>
      <c r="AT33" s="157">
        <f>SUM(AT15:AT22)</f>
        <v>1</v>
      </c>
    </row>
    <row r="34" spans="1:46" ht="18" customHeight="1" x14ac:dyDescent="0.4">
      <c r="A34" s="134" t="s">
        <v>6</v>
      </c>
      <c r="B34" s="135"/>
      <c r="C34" s="135"/>
      <c r="D34" s="135"/>
      <c r="E34" s="135"/>
      <c r="F34" s="193">
        <v>4</v>
      </c>
      <c r="G34" s="194">
        <v>4</v>
      </c>
      <c r="H34" s="194">
        <v>0</v>
      </c>
      <c r="I34" s="194">
        <v>0</v>
      </c>
      <c r="J34" s="194">
        <v>4</v>
      </c>
      <c r="K34" s="194">
        <v>4</v>
      </c>
      <c r="L34" s="195">
        <v>4</v>
      </c>
      <c r="M34" s="193">
        <v>4</v>
      </c>
      <c r="N34" s="194">
        <v>4</v>
      </c>
      <c r="O34" s="194">
        <v>0</v>
      </c>
      <c r="P34" s="194">
        <v>0</v>
      </c>
      <c r="Q34" s="194">
        <v>4</v>
      </c>
      <c r="R34" s="194">
        <v>4</v>
      </c>
      <c r="S34" s="195">
        <v>4</v>
      </c>
      <c r="T34" s="193">
        <v>4</v>
      </c>
      <c r="U34" s="194">
        <v>4</v>
      </c>
      <c r="V34" s="194">
        <v>0</v>
      </c>
      <c r="W34" s="194">
        <v>0</v>
      </c>
      <c r="X34" s="194">
        <v>4</v>
      </c>
      <c r="Y34" s="194">
        <v>4</v>
      </c>
      <c r="Z34" s="195">
        <v>4</v>
      </c>
      <c r="AA34" s="193">
        <v>4</v>
      </c>
      <c r="AB34" s="194">
        <v>4</v>
      </c>
      <c r="AC34" s="194">
        <v>0</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児童指導員等加配加算か専門的支援体制加算、どちらかの計上可能性あり</v>
      </c>
      <c r="AQ34" s="185"/>
      <c r="AR34" s="185"/>
      <c r="AS34" s="185"/>
      <c r="AT34" s="186"/>
    </row>
    <row r="35" spans="1:46" ht="18" customHeight="1" x14ac:dyDescent="0.4">
      <c r="A35" s="134" t="s">
        <v>148</v>
      </c>
      <c r="B35" s="135"/>
      <c r="C35" s="135"/>
      <c r="D35" s="135"/>
      <c r="E35" s="135"/>
      <c r="F35" s="193">
        <v>10</v>
      </c>
      <c r="G35" s="194">
        <v>10</v>
      </c>
      <c r="H35" s="194">
        <v>0</v>
      </c>
      <c r="I35" s="194">
        <v>0</v>
      </c>
      <c r="J35" s="194">
        <v>10</v>
      </c>
      <c r="K35" s="194">
        <v>10</v>
      </c>
      <c r="L35" s="195">
        <v>10</v>
      </c>
      <c r="M35" s="193">
        <v>10</v>
      </c>
      <c r="N35" s="194">
        <v>10</v>
      </c>
      <c r="O35" s="194">
        <v>0</v>
      </c>
      <c r="P35" s="194">
        <v>0</v>
      </c>
      <c r="Q35" s="194">
        <v>10</v>
      </c>
      <c r="R35" s="194">
        <v>10</v>
      </c>
      <c r="S35" s="195">
        <v>10</v>
      </c>
      <c r="T35" s="193">
        <v>10</v>
      </c>
      <c r="U35" s="194">
        <v>10</v>
      </c>
      <c r="V35" s="194">
        <v>0</v>
      </c>
      <c r="W35" s="194">
        <v>0</v>
      </c>
      <c r="X35" s="194">
        <v>10</v>
      </c>
      <c r="Y35" s="194">
        <v>10</v>
      </c>
      <c r="Z35" s="195">
        <v>10</v>
      </c>
      <c r="AA35" s="193">
        <v>10</v>
      </c>
      <c r="AB35" s="194">
        <v>10</v>
      </c>
      <c r="AC35" s="194">
        <v>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0</v>
      </c>
      <c r="I36" s="58">
        <f t="shared" si="7"/>
        <v>0</v>
      </c>
      <c r="J36" s="58">
        <f t="shared" si="7"/>
        <v>2</v>
      </c>
      <c r="K36" s="58">
        <f t="shared" si="7"/>
        <v>2</v>
      </c>
      <c r="L36" s="75">
        <f t="shared" si="7"/>
        <v>2</v>
      </c>
      <c r="M36" s="76">
        <f t="shared" si="7"/>
        <v>2</v>
      </c>
      <c r="N36" s="58">
        <f t="shared" si="7"/>
        <v>2</v>
      </c>
      <c r="O36" s="58">
        <f t="shared" si="7"/>
        <v>0</v>
      </c>
      <c r="P36" s="58">
        <f t="shared" si="7"/>
        <v>0</v>
      </c>
      <c r="Q36" s="58">
        <f t="shared" si="7"/>
        <v>2</v>
      </c>
      <c r="R36" s="58">
        <f t="shared" si="7"/>
        <v>2</v>
      </c>
      <c r="S36" s="75">
        <f t="shared" si="7"/>
        <v>2</v>
      </c>
      <c r="T36" s="76">
        <f t="shared" si="7"/>
        <v>2</v>
      </c>
      <c r="U36" s="58">
        <f t="shared" si="7"/>
        <v>2</v>
      </c>
      <c r="V36" s="58">
        <f t="shared" si="7"/>
        <v>0</v>
      </c>
      <c r="W36" s="58">
        <f t="shared" si="7"/>
        <v>0</v>
      </c>
      <c r="X36" s="58">
        <f t="shared" si="7"/>
        <v>2</v>
      </c>
      <c r="Y36" s="58">
        <f t="shared" si="7"/>
        <v>2</v>
      </c>
      <c r="Z36" s="75">
        <f t="shared" si="7"/>
        <v>2</v>
      </c>
      <c r="AA36" s="76">
        <f t="shared" si="7"/>
        <v>2</v>
      </c>
      <c r="AB36" s="58">
        <f t="shared" si="7"/>
        <v>2</v>
      </c>
      <c r="AC36" s="58">
        <f t="shared" si="7"/>
        <v>0</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171</v>
      </c>
      <c r="B37" s="144"/>
      <c r="C37" s="144"/>
      <c r="D37" s="144"/>
      <c r="E37" s="144"/>
      <c r="F37" s="77">
        <f>IF(F34=0,0,COUNTIF(F15:F32,"&gt;="&amp;F34))</f>
        <v>4</v>
      </c>
      <c r="G37" s="78">
        <f t="shared" ref="G37:AJ37" si="8">IF(G34=0,0,COUNTIF(G15:G32,"&gt;="&amp;G34))</f>
        <v>4</v>
      </c>
      <c r="H37" s="78">
        <f t="shared" si="8"/>
        <v>0</v>
      </c>
      <c r="I37" s="78">
        <f t="shared" si="8"/>
        <v>0</v>
      </c>
      <c r="J37" s="78">
        <f t="shared" si="8"/>
        <v>4</v>
      </c>
      <c r="K37" s="78">
        <f t="shared" si="8"/>
        <v>4</v>
      </c>
      <c r="L37" s="79">
        <f t="shared" si="8"/>
        <v>4</v>
      </c>
      <c r="M37" s="77">
        <f t="shared" si="8"/>
        <v>4</v>
      </c>
      <c r="N37" s="78">
        <f t="shared" si="8"/>
        <v>4</v>
      </c>
      <c r="O37" s="78">
        <f t="shared" si="8"/>
        <v>0</v>
      </c>
      <c r="P37" s="78">
        <f t="shared" si="8"/>
        <v>0</v>
      </c>
      <c r="Q37" s="78">
        <f t="shared" si="8"/>
        <v>4</v>
      </c>
      <c r="R37" s="78">
        <f t="shared" si="8"/>
        <v>4</v>
      </c>
      <c r="S37" s="79">
        <f t="shared" si="8"/>
        <v>4</v>
      </c>
      <c r="T37" s="77">
        <f t="shared" si="8"/>
        <v>4</v>
      </c>
      <c r="U37" s="78">
        <f t="shared" si="8"/>
        <v>4</v>
      </c>
      <c r="V37" s="78">
        <f t="shared" si="8"/>
        <v>0</v>
      </c>
      <c r="W37" s="78">
        <f t="shared" si="8"/>
        <v>0</v>
      </c>
      <c r="X37" s="78">
        <f t="shared" si="8"/>
        <v>4</v>
      </c>
      <c r="Y37" s="78">
        <f t="shared" si="8"/>
        <v>4</v>
      </c>
      <c r="Z37" s="79">
        <f t="shared" si="8"/>
        <v>4</v>
      </c>
      <c r="AA37" s="77">
        <f t="shared" si="8"/>
        <v>4</v>
      </c>
      <c r="AB37" s="78">
        <f t="shared" si="8"/>
        <v>4</v>
      </c>
      <c r="AC37" s="78">
        <f t="shared" si="8"/>
        <v>0</v>
      </c>
      <c r="AD37" s="78">
        <f t="shared" si="8"/>
        <v>0</v>
      </c>
      <c r="AE37" s="78">
        <f t="shared" si="8"/>
        <v>4</v>
      </c>
      <c r="AF37" s="78">
        <f t="shared" si="8"/>
        <v>4</v>
      </c>
      <c r="AG37" s="79">
        <f t="shared" si="8"/>
        <v>4</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v>
      </c>
      <c r="J44" s="146"/>
      <c r="K44" s="146"/>
      <c r="L44" s="146"/>
      <c r="M44" s="146"/>
      <c r="N44" s="148"/>
      <c r="O44" s="145">
        <f>IF($AK$3="４週",SUMIFS($AK$12:$AK$32,$B$12:$B$32,O40)/4/$AC$6,IF($AK$3="歴月",SUMIFS($AK$12:$AK$32,$B$12:$B$32,O40)/$AL$6,"記載する期間を選択してください"))</f>
        <v>1.5</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0.5</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type="list" allowBlank="1" showInputMessage="1" showErrorMessage="1" sqref="B12:B32">
      <formula1>INDIRECT($AK$1)</formula1>
    </dataValidation>
    <dataValidation type="list" allowBlank="1" showInputMessage="1" showErrorMessage="1" sqref="AK3:AN3">
      <formula1>"４週,歴月"</formula1>
    </dataValidation>
    <dataValidation type="list" allowBlank="1" showInputMessage="1" showErrorMessage="1" sqref="AK4:AN4">
      <formula1>"予定,実績"</formula1>
    </dataValidation>
    <dataValidation operator="greaterThanOrEqual" allowBlank="1" showInputMessage="1" showErrorMessage="1" sqref="I38 L38"/>
    <dataValidation type="list" allowBlank="1" showInputMessage="1" showErrorMessage="1" sqref="C1:AN2 AO1:BD4 C3:AJ4 A39:BD74 C5:L32 B1:B11 A1:A32 A33:L37 A38:H38 J38:K38 M5:AB38 AC7:AE38 AC5:AE5 AF5:AK38 AM5:BD38 AL5 AL7:AL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10.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177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93">
        <v>8</v>
      </c>
      <c r="G15" s="94">
        <v>8</v>
      </c>
      <c r="H15" s="191">
        <v>0</v>
      </c>
      <c r="I15" s="191">
        <v>0</v>
      </c>
      <c r="J15" s="94">
        <v>8</v>
      </c>
      <c r="K15" s="94">
        <v>8</v>
      </c>
      <c r="L15" s="95">
        <v>8</v>
      </c>
      <c r="M15" s="93">
        <v>8</v>
      </c>
      <c r="N15" s="94">
        <v>8</v>
      </c>
      <c r="O15" s="191">
        <v>0</v>
      </c>
      <c r="P15" s="191">
        <v>0</v>
      </c>
      <c r="Q15" s="94">
        <v>8</v>
      </c>
      <c r="R15" s="94">
        <v>8</v>
      </c>
      <c r="S15" s="95">
        <v>8</v>
      </c>
      <c r="T15" s="93">
        <v>8</v>
      </c>
      <c r="U15" s="94">
        <v>8</v>
      </c>
      <c r="V15" s="191">
        <v>0</v>
      </c>
      <c r="W15" s="191">
        <v>0</v>
      </c>
      <c r="X15" s="94">
        <v>8</v>
      </c>
      <c r="Y15" s="94">
        <v>8</v>
      </c>
      <c r="Z15" s="95">
        <v>8</v>
      </c>
      <c r="AA15" s="93">
        <v>8</v>
      </c>
      <c r="AB15" s="94">
        <v>8</v>
      </c>
      <c r="AC15" s="191">
        <v>0</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94">
        <v>8</v>
      </c>
      <c r="H16" s="191">
        <v>0</v>
      </c>
      <c r="I16" s="191">
        <v>0</v>
      </c>
      <c r="J16" s="94">
        <v>8</v>
      </c>
      <c r="K16" s="94">
        <v>8</v>
      </c>
      <c r="L16" s="95">
        <v>8</v>
      </c>
      <c r="M16" s="93">
        <v>8</v>
      </c>
      <c r="N16" s="94">
        <v>8</v>
      </c>
      <c r="O16" s="191">
        <v>0</v>
      </c>
      <c r="P16" s="191">
        <v>0</v>
      </c>
      <c r="Q16" s="94">
        <v>8</v>
      </c>
      <c r="R16" s="94">
        <v>8</v>
      </c>
      <c r="S16" s="95">
        <v>8</v>
      </c>
      <c r="T16" s="93">
        <v>8</v>
      </c>
      <c r="U16" s="94">
        <v>8</v>
      </c>
      <c r="V16" s="191">
        <v>0</v>
      </c>
      <c r="W16" s="191">
        <v>0</v>
      </c>
      <c r="X16" s="94">
        <v>8</v>
      </c>
      <c r="Y16" s="94">
        <v>8</v>
      </c>
      <c r="Z16" s="95">
        <v>8</v>
      </c>
      <c r="AA16" s="93">
        <v>8</v>
      </c>
      <c r="AB16" s="94">
        <v>8</v>
      </c>
      <c r="AC16" s="191">
        <v>0</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186</v>
      </c>
      <c r="D17" s="44" t="s">
        <v>48</v>
      </c>
      <c r="E17" s="45" t="s">
        <v>165</v>
      </c>
      <c r="F17" s="97">
        <v>4</v>
      </c>
      <c r="G17" s="96">
        <v>4</v>
      </c>
      <c r="H17" s="191">
        <v>0</v>
      </c>
      <c r="I17" s="191">
        <v>0</v>
      </c>
      <c r="J17" s="96">
        <v>4</v>
      </c>
      <c r="K17" s="96">
        <v>4</v>
      </c>
      <c r="L17" s="98">
        <v>4</v>
      </c>
      <c r="M17" s="97">
        <v>4</v>
      </c>
      <c r="N17" s="96">
        <v>4</v>
      </c>
      <c r="O17" s="191">
        <v>0</v>
      </c>
      <c r="P17" s="191">
        <v>0</v>
      </c>
      <c r="Q17" s="96">
        <v>4</v>
      </c>
      <c r="R17" s="96">
        <v>4</v>
      </c>
      <c r="S17" s="98">
        <v>4</v>
      </c>
      <c r="T17" s="97">
        <v>4</v>
      </c>
      <c r="U17" s="96">
        <v>4</v>
      </c>
      <c r="V17" s="191">
        <v>0</v>
      </c>
      <c r="W17" s="191">
        <v>0</v>
      </c>
      <c r="X17" s="96">
        <v>4</v>
      </c>
      <c r="Y17" s="96">
        <v>4</v>
      </c>
      <c r="Z17" s="98">
        <v>4</v>
      </c>
      <c r="AA17" s="97">
        <v>4</v>
      </c>
      <c r="AB17" s="96">
        <v>4</v>
      </c>
      <c r="AC17" s="191">
        <v>0</v>
      </c>
      <c r="AD17" s="191">
        <v>0</v>
      </c>
      <c r="AE17" s="96">
        <v>4</v>
      </c>
      <c r="AF17" s="96">
        <v>4</v>
      </c>
      <c r="AG17" s="98">
        <v>4</v>
      </c>
      <c r="AH17" s="190"/>
      <c r="AI17" s="191"/>
      <c r="AJ17" s="192"/>
      <c r="AK17" s="15">
        <f t="shared" si="1"/>
        <v>80</v>
      </c>
      <c r="AL17" s="16">
        <f t="shared" si="0"/>
        <v>20</v>
      </c>
      <c r="AM17" s="130"/>
      <c r="AN17" s="131"/>
      <c r="AP17" s="155">
        <f>SUM(F17:AG17)</f>
        <v>80</v>
      </c>
      <c r="AQ17" s="170" t="s">
        <v>156</v>
      </c>
      <c r="AR17" s="170">
        <f>$AC$6*4</f>
        <v>160</v>
      </c>
      <c r="AS17" s="170" t="s">
        <v>155</v>
      </c>
      <c r="AT17" s="171">
        <f>ROUND(AP17/AR17,2)</f>
        <v>0.5</v>
      </c>
      <c r="AV17" s="90"/>
      <c r="AW17" s="90"/>
      <c r="AX17" s="90"/>
      <c r="AY17" s="90"/>
      <c r="AZ17" s="90"/>
      <c r="BA17" s="90"/>
      <c r="BB17" s="90"/>
      <c r="BC17" s="90"/>
      <c r="BD17" s="90"/>
    </row>
    <row r="18" spans="1:56" ht="18" customHeight="1" x14ac:dyDescent="0.4">
      <c r="A18" s="80">
        <v>6</v>
      </c>
      <c r="B18" s="200" t="s">
        <v>167</v>
      </c>
      <c r="C18" s="201" t="s">
        <v>186</v>
      </c>
      <c r="D18" s="44" t="s">
        <v>168</v>
      </c>
      <c r="E18" s="45" t="s">
        <v>166</v>
      </c>
      <c r="F18" s="97">
        <v>4</v>
      </c>
      <c r="G18" s="96">
        <v>4</v>
      </c>
      <c r="H18" s="191">
        <v>0</v>
      </c>
      <c r="I18" s="191">
        <v>0</v>
      </c>
      <c r="J18" s="96">
        <v>4</v>
      </c>
      <c r="K18" s="96">
        <v>4</v>
      </c>
      <c r="L18" s="98">
        <v>4</v>
      </c>
      <c r="M18" s="97">
        <v>4</v>
      </c>
      <c r="N18" s="96">
        <v>4</v>
      </c>
      <c r="O18" s="191">
        <v>0</v>
      </c>
      <c r="P18" s="191">
        <v>0</v>
      </c>
      <c r="Q18" s="96">
        <v>4</v>
      </c>
      <c r="R18" s="96">
        <v>4</v>
      </c>
      <c r="S18" s="98">
        <v>4</v>
      </c>
      <c r="T18" s="97">
        <v>4</v>
      </c>
      <c r="U18" s="96">
        <v>4</v>
      </c>
      <c r="V18" s="191">
        <v>0</v>
      </c>
      <c r="W18" s="191">
        <v>0</v>
      </c>
      <c r="X18" s="96">
        <v>4</v>
      </c>
      <c r="Y18" s="96">
        <v>4</v>
      </c>
      <c r="Z18" s="98">
        <v>4</v>
      </c>
      <c r="AA18" s="97">
        <v>4</v>
      </c>
      <c r="AB18" s="96">
        <v>4</v>
      </c>
      <c r="AC18" s="191">
        <v>0</v>
      </c>
      <c r="AD18" s="191">
        <v>0</v>
      </c>
      <c r="AE18" s="96">
        <v>4</v>
      </c>
      <c r="AF18" s="96">
        <v>4</v>
      </c>
      <c r="AG18" s="100" t="s">
        <v>172</v>
      </c>
      <c r="AH18" s="190"/>
      <c r="AI18" s="191"/>
      <c r="AJ18" s="192"/>
      <c r="AK18" s="15">
        <f t="shared" si="1"/>
        <v>76</v>
      </c>
      <c r="AL18" s="16">
        <f t="shared" si="0"/>
        <v>19</v>
      </c>
      <c r="AM18" s="130"/>
      <c r="AN18" s="131"/>
      <c r="AP18" s="155">
        <f>SUM(F18:AG18)</f>
        <v>76</v>
      </c>
      <c r="AQ18" s="170" t="s">
        <v>156</v>
      </c>
      <c r="AR18" s="170">
        <f t="shared" ref="AR18:AR22" si="4">$AC$6*4</f>
        <v>160</v>
      </c>
      <c r="AS18" s="170" t="s">
        <v>155</v>
      </c>
      <c r="AT18" s="171">
        <f t="shared" ref="AT18:AT22" si="5">ROUND(AP18/AR18,2)</f>
        <v>0.48</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0.98</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40</v>
      </c>
      <c r="G33" s="17">
        <f t="shared" ref="G33:AJ33" si="6">+SUM(G12:G32)</f>
        <v>40</v>
      </c>
      <c r="H33" s="17">
        <f t="shared" si="6"/>
        <v>0</v>
      </c>
      <c r="I33" s="17">
        <f t="shared" si="6"/>
        <v>0</v>
      </c>
      <c r="J33" s="17">
        <f t="shared" si="6"/>
        <v>40</v>
      </c>
      <c r="K33" s="17">
        <f t="shared" si="6"/>
        <v>40</v>
      </c>
      <c r="L33" s="73">
        <f t="shared" si="6"/>
        <v>40</v>
      </c>
      <c r="M33" s="74">
        <f t="shared" si="6"/>
        <v>40</v>
      </c>
      <c r="N33" s="17">
        <f t="shared" si="6"/>
        <v>40</v>
      </c>
      <c r="O33" s="17">
        <f t="shared" si="6"/>
        <v>0</v>
      </c>
      <c r="P33" s="17">
        <f t="shared" si="6"/>
        <v>0</v>
      </c>
      <c r="Q33" s="17">
        <f t="shared" si="6"/>
        <v>40</v>
      </c>
      <c r="R33" s="17">
        <f t="shared" si="6"/>
        <v>40</v>
      </c>
      <c r="S33" s="73">
        <f t="shared" si="6"/>
        <v>40</v>
      </c>
      <c r="T33" s="74">
        <f t="shared" si="6"/>
        <v>40</v>
      </c>
      <c r="U33" s="17">
        <f t="shared" si="6"/>
        <v>40</v>
      </c>
      <c r="V33" s="17">
        <f t="shared" si="6"/>
        <v>0</v>
      </c>
      <c r="W33" s="17">
        <f t="shared" si="6"/>
        <v>0</v>
      </c>
      <c r="X33" s="17">
        <f t="shared" si="6"/>
        <v>40</v>
      </c>
      <c r="Y33" s="17">
        <f t="shared" si="6"/>
        <v>40</v>
      </c>
      <c r="Z33" s="73">
        <f t="shared" si="6"/>
        <v>40</v>
      </c>
      <c r="AA33" s="74">
        <f t="shared" si="6"/>
        <v>40</v>
      </c>
      <c r="AB33" s="17">
        <f t="shared" si="6"/>
        <v>40</v>
      </c>
      <c r="AC33" s="17">
        <f t="shared" si="6"/>
        <v>0</v>
      </c>
      <c r="AD33" s="17">
        <f t="shared" si="6"/>
        <v>0</v>
      </c>
      <c r="AE33" s="17">
        <f t="shared" si="6"/>
        <v>40</v>
      </c>
      <c r="AF33" s="17">
        <f t="shared" si="6"/>
        <v>40</v>
      </c>
      <c r="AG33" s="73">
        <f t="shared" si="6"/>
        <v>36</v>
      </c>
      <c r="AH33" s="74">
        <f t="shared" si="6"/>
        <v>0</v>
      </c>
      <c r="AI33" s="17">
        <f t="shared" si="6"/>
        <v>0</v>
      </c>
      <c r="AJ33" s="73">
        <f t="shared" si="6"/>
        <v>0</v>
      </c>
      <c r="AK33" s="15">
        <f t="shared" si="1"/>
        <v>796</v>
      </c>
      <c r="AL33" s="16">
        <f t="shared" si="0"/>
        <v>199</v>
      </c>
      <c r="AM33" s="130"/>
      <c r="AN33" s="131"/>
      <c r="AP33" s="176" t="s">
        <v>157</v>
      </c>
      <c r="AQ33" s="177"/>
      <c r="AR33" s="177"/>
      <c r="AS33" s="177"/>
      <c r="AT33" s="157">
        <f>SUM(AT15:AT22)</f>
        <v>0.98</v>
      </c>
    </row>
    <row r="34" spans="1:46" ht="18" customHeight="1" x14ac:dyDescent="0.4">
      <c r="A34" s="134" t="s">
        <v>6</v>
      </c>
      <c r="B34" s="135"/>
      <c r="C34" s="135"/>
      <c r="D34" s="135"/>
      <c r="E34" s="135"/>
      <c r="F34" s="193">
        <v>4</v>
      </c>
      <c r="G34" s="194">
        <v>4</v>
      </c>
      <c r="H34" s="194">
        <v>0</v>
      </c>
      <c r="I34" s="194">
        <v>0</v>
      </c>
      <c r="J34" s="194">
        <v>4</v>
      </c>
      <c r="K34" s="194">
        <v>4</v>
      </c>
      <c r="L34" s="195">
        <v>4</v>
      </c>
      <c r="M34" s="193">
        <v>4</v>
      </c>
      <c r="N34" s="194">
        <v>4</v>
      </c>
      <c r="O34" s="194">
        <v>0</v>
      </c>
      <c r="P34" s="194">
        <v>0</v>
      </c>
      <c r="Q34" s="194">
        <v>4</v>
      </c>
      <c r="R34" s="194">
        <v>4</v>
      </c>
      <c r="S34" s="195">
        <v>4</v>
      </c>
      <c r="T34" s="193">
        <v>4</v>
      </c>
      <c r="U34" s="194">
        <v>4</v>
      </c>
      <c r="V34" s="194">
        <v>0</v>
      </c>
      <c r="W34" s="194">
        <v>0</v>
      </c>
      <c r="X34" s="194">
        <v>4</v>
      </c>
      <c r="Y34" s="194">
        <v>4</v>
      </c>
      <c r="Z34" s="195">
        <v>4</v>
      </c>
      <c r="AA34" s="193">
        <v>4</v>
      </c>
      <c r="AB34" s="194">
        <v>4</v>
      </c>
      <c r="AC34" s="194">
        <v>0</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加配加算計上不可</v>
      </c>
      <c r="AQ34" s="185"/>
      <c r="AR34" s="185"/>
      <c r="AS34" s="185"/>
      <c r="AT34" s="186"/>
    </row>
    <row r="35" spans="1:46" ht="18" customHeight="1" x14ac:dyDescent="0.4">
      <c r="A35" s="134" t="s">
        <v>148</v>
      </c>
      <c r="B35" s="135"/>
      <c r="C35" s="135"/>
      <c r="D35" s="135"/>
      <c r="E35" s="135"/>
      <c r="F35" s="193">
        <v>10</v>
      </c>
      <c r="G35" s="194">
        <v>10</v>
      </c>
      <c r="H35" s="194">
        <v>0</v>
      </c>
      <c r="I35" s="194">
        <v>0</v>
      </c>
      <c r="J35" s="194">
        <v>10</v>
      </c>
      <c r="K35" s="194">
        <v>10</v>
      </c>
      <c r="L35" s="195">
        <v>10</v>
      </c>
      <c r="M35" s="193">
        <v>10</v>
      </c>
      <c r="N35" s="194">
        <v>10</v>
      </c>
      <c r="O35" s="194">
        <v>0</v>
      </c>
      <c r="P35" s="194">
        <v>0</v>
      </c>
      <c r="Q35" s="194">
        <v>10</v>
      </c>
      <c r="R35" s="194">
        <v>10</v>
      </c>
      <c r="S35" s="195">
        <v>10</v>
      </c>
      <c r="T35" s="193">
        <v>10</v>
      </c>
      <c r="U35" s="194">
        <v>10</v>
      </c>
      <c r="V35" s="194">
        <v>0</v>
      </c>
      <c r="W35" s="194">
        <v>0</v>
      </c>
      <c r="X35" s="194">
        <v>10</v>
      </c>
      <c r="Y35" s="194">
        <v>10</v>
      </c>
      <c r="Z35" s="195">
        <v>10</v>
      </c>
      <c r="AA35" s="193">
        <v>10</v>
      </c>
      <c r="AB35" s="194">
        <v>10</v>
      </c>
      <c r="AC35" s="194">
        <v>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0</v>
      </c>
      <c r="I36" s="58">
        <f t="shared" si="7"/>
        <v>0</v>
      </c>
      <c r="J36" s="58">
        <f t="shared" si="7"/>
        <v>2</v>
      </c>
      <c r="K36" s="58">
        <f t="shared" si="7"/>
        <v>2</v>
      </c>
      <c r="L36" s="75">
        <f t="shared" si="7"/>
        <v>2</v>
      </c>
      <c r="M36" s="76">
        <f t="shared" si="7"/>
        <v>2</v>
      </c>
      <c r="N36" s="58">
        <f t="shared" si="7"/>
        <v>2</v>
      </c>
      <c r="O36" s="58">
        <f t="shared" si="7"/>
        <v>0</v>
      </c>
      <c r="P36" s="58">
        <f t="shared" si="7"/>
        <v>0</v>
      </c>
      <c r="Q36" s="58">
        <f t="shared" si="7"/>
        <v>2</v>
      </c>
      <c r="R36" s="58">
        <f t="shared" si="7"/>
        <v>2</v>
      </c>
      <c r="S36" s="75">
        <f t="shared" si="7"/>
        <v>2</v>
      </c>
      <c r="T36" s="76">
        <f t="shared" si="7"/>
        <v>2</v>
      </c>
      <c r="U36" s="58">
        <f t="shared" si="7"/>
        <v>2</v>
      </c>
      <c r="V36" s="58">
        <f t="shared" si="7"/>
        <v>0</v>
      </c>
      <c r="W36" s="58">
        <f t="shared" si="7"/>
        <v>0</v>
      </c>
      <c r="X36" s="58">
        <f t="shared" si="7"/>
        <v>2</v>
      </c>
      <c r="Y36" s="58">
        <f t="shared" si="7"/>
        <v>2</v>
      </c>
      <c r="Z36" s="75">
        <f t="shared" si="7"/>
        <v>2</v>
      </c>
      <c r="AA36" s="76">
        <f t="shared" si="7"/>
        <v>2</v>
      </c>
      <c r="AB36" s="58">
        <f t="shared" si="7"/>
        <v>2</v>
      </c>
      <c r="AC36" s="58">
        <f t="shared" si="7"/>
        <v>0</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171</v>
      </c>
      <c r="B37" s="144"/>
      <c r="C37" s="144"/>
      <c r="D37" s="144"/>
      <c r="E37" s="144"/>
      <c r="F37" s="77">
        <f>IF(F34=0,0,COUNTIF(F15:F32,"&gt;="&amp;F34))</f>
        <v>4</v>
      </c>
      <c r="G37" s="78">
        <f t="shared" ref="G37:AJ37" si="8">IF(G34=0,0,COUNTIF(G15:G32,"&gt;="&amp;G34))</f>
        <v>4</v>
      </c>
      <c r="H37" s="78">
        <f t="shared" si="8"/>
        <v>0</v>
      </c>
      <c r="I37" s="78">
        <f t="shared" si="8"/>
        <v>0</v>
      </c>
      <c r="J37" s="78">
        <f t="shared" si="8"/>
        <v>4</v>
      </c>
      <c r="K37" s="78">
        <f t="shared" si="8"/>
        <v>4</v>
      </c>
      <c r="L37" s="79">
        <f t="shared" si="8"/>
        <v>4</v>
      </c>
      <c r="M37" s="77">
        <f t="shared" si="8"/>
        <v>4</v>
      </c>
      <c r="N37" s="78">
        <f t="shared" si="8"/>
        <v>4</v>
      </c>
      <c r="O37" s="78">
        <f t="shared" si="8"/>
        <v>0</v>
      </c>
      <c r="P37" s="78">
        <f t="shared" si="8"/>
        <v>0</v>
      </c>
      <c r="Q37" s="78">
        <f t="shared" si="8"/>
        <v>4</v>
      </c>
      <c r="R37" s="78">
        <f t="shared" si="8"/>
        <v>4</v>
      </c>
      <c r="S37" s="79">
        <f t="shared" si="8"/>
        <v>4</v>
      </c>
      <c r="T37" s="77">
        <f t="shared" si="8"/>
        <v>4</v>
      </c>
      <c r="U37" s="78">
        <f t="shared" si="8"/>
        <v>4</v>
      </c>
      <c r="V37" s="78">
        <f t="shared" si="8"/>
        <v>0</v>
      </c>
      <c r="W37" s="78">
        <f t="shared" si="8"/>
        <v>0</v>
      </c>
      <c r="X37" s="78">
        <f t="shared" si="8"/>
        <v>4</v>
      </c>
      <c r="Y37" s="78">
        <f t="shared" si="8"/>
        <v>4</v>
      </c>
      <c r="Z37" s="79">
        <f t="shared" si="8"/>
        <v>4</v>
      </c>
      <c r="AA37" s="77">
        <f t="shared" si="8"/>
        <v>4</v>
      </c>
      <c r="AB37" s="78">
        <f t="shared" si="8"/>
        <v>4</v>
      </c>
      <c r="AC37" s="78">
        <f t="shared" si="8"/>
        <v>0</v>
      </c>
      <c r="AD37" s="78">
        <f t="shared" si="8"/>
        <v>0</v>
      </c>
      <c r="AE37" s="78">
        <f t="shared" si="8"/>
        <v>4</v>
      </c>
      <c r="AF37" s="78">
        <f t="shared" si="8"/>
        <v>4</v>
      </c>
      <c r="AG37" s="79">
        <f t="shared" si="8"/>
        <v>3</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1.4750000000000001</v>
      </c>
      <c r="J44" s="146"/>
      <c r="K44" s="146"/>
      <c r="L44" s="146"/>
      <c r="M44" s="146"/>
      <c r="N44" s="148"/>
      <c r="O44" s="145">
        <f>IF($AK$3="４週",SUMIFS($AK$12:$AK$32,$B$12:$B$32,O40)/4/$AC$6,IF($AK$3="歴月",SUMIFS($AK$12:$AK$32,$B$12:$B$32,O40)/$AL$6,"記載する期間を選択してください"))</f>
        <v>1.5</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operator="greaterThanOrEqual" allowBlank="1" showInputMessage="1" showErrorMessage="1" sqref="I38 L38"/>
    <dataValidation type="list" allowBlank="1" showInputMessage="1" showErrorMessage="1" sqref="AK4:AN4">
      <formula1>"予定,実績"</formula1>
    </dataValidation>
    <dataValidation type="list" allowBlank="1" showInputMessage="1" showErrorMessage="1" sqref="AK3:AN3">
      <formula1>"４週,歴月"</formula1>
    </dataValidation>
    <dataValidation type="list" allowBlank="1" showInputMessage="1" showErrorMessage="1" sqref="B12:B32">
      <formula1>INDIRECT($AK$1)</formula1>
    </dataValidation>
    <dataValidation type="list" allowBlank="1" showInputMessage="1" showErrorMessage="1" sqref="C1:AN2 AO1:BD4 C3:AJ4 A39:BD74 C5:L32 B1:B11 A1:A32 A33:L37 A38:H38 J38:K38 M5:AB38 AC7:AE38 AC5:AE5 AF5:AK38 AM5:BD38 AL5 AL7:AL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10.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97">
        <v>8</v>
      </c>
      <c r="G15" s="96">
        <v>8</v>
      </c>
      <c r="H15" s="191">
        <v>0</v>
      </c>
      <c r="I15" s="191">
        <v>0</v>
      </c>
      <c r="J15" s="96">
        <v>8</v>
      </c>
      <c r="K15" s="96">
        <v>8</v>
      </c>
      <c r="L15" s="98">
        <v>8</v>
      </c>
      <c r="M15" s="97">
        <v>8</v>
      </c>
      <c r="N15" s="96">
        <v>8</v>
      </c>
      <c r="O15" s="191">
        <v>0</v>
      </c>
      <c r="P15" s="191">
        <v>0</v>
      </c>
      <c r="Q15" s="96">
        <v>8</v>
      </c>
      <c r="R15" s="96">
        <v>8</v>
      </c>
      <c r="S15" s="98">
        <v>8</v>
      </c>
      <c r="T15" s="97">
        <v>8</v>
      </c>
      <c r="U15" s="96">
        <v>8</v>
      </c>
      <c r="V15" s="191">
        <v>0</v>
      </c>
      <c r="W15" s="191">
        <v>0</v>
      </c>
      <c r="X15" s="96">
        <v>8</v>
      </c>
      <c r="Y15" s="96">
        <v>8</v>
      </c>
      <c r="Z15" s="98">
        <v>8</v>
      </c>
      <c r="AA15" s="97">
        <v>8</v>
      </c>
      <c r="AB15" s="96">
        <v>8</v>
      </c>
      <c r="AC15" s="191">
        <v>0</v>
      </c>
      <c r="AD15" s="191">
        <v>0</v>
      </c>
      <c r="AE15" s="96">
        <v>8</v>
      </c>
      <c r="AF15" s="96">
        <v>8</v>
      </c>
      <c r="AG15" s="98">
        <v>8</v>
      </c>
      <c r="AH15" s="190"/>
      <c r="AI15" s="191"/>
      <c r="AJ15" s="192"/>
      <c r="AK15" s="15">
        <f t="shared" si="1"/>
        <v>160</v>
      </c>
      <c r="AL15" s="16">
        <f t="shared" si="0"/>
        <v>40</v>
      </c>
      <c r="AM15" s="130"/>
      <c r="AN15" s="131"/>
      <c r="AP15" s="155">
        <f>SUM(F15:AG15)</f>
        <v>160</v>
      </c>
      <c r="AQ15" s="170" t="s">
        <v>156</v>
      </c>
      <c r="AR15" s="170">
        <f t="shared" ref="AR15:AR16" si="2">$AC$6*4</f>
        <v>160</v>
      </c>
      <c r="AS15" s="170" t="s">
        <v>155</v>
      </c>
      <c r="AT15" s="171">
        <f t="shared" ref="AT15:AT16" si="3">ROUND(AP15/AR15,2)</f>
        <v>1</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94">
        <v>8</v>
      </c>
      <c r="H16" s="191">
        <v>0</v>
      </c>
      <c r="I16" s="191">
        <v>0</v>
      </c>
      <c r="J16" s="94">
        <v>8</v>
      </c>
      <c r="K16" s="94">
        <v>8</v>
      </c>
      <c r="L16" s="95">
        <v>8</v>
      </c>
      <c r="M16" s="93">
        <v>8</v>
      </c>
      <c r="N16" s="94">
        <v>8</v>
      </c>
      <c r="O16" s="191">
        <v>0</v>
      </c>
      <c r="P16" s="191">
        <v>0</v>
      </c>
      <c r="Q16" s="94">
        <v>8</v>
      </c>
      <c r="R16" s="94">
        <v>8</v>
      </c>
      <c r="S16" s="95">
        <v>8</v>
      </c>
      <c r="T16" s="93">
        <v>8</v>
      </c>
      <c r="U16" s="94">
        <v>8</v>
      </c>
      <c r="V16" s="191">
        <v>0</v>
      </c>
      <c r="W16" s="191">
        <v>0</v>
      </c>
      <c r="X16" s="94">
        <v>8</v>
      </c>
      <c r="Y16" s="94">
        <v>8</v>
      </c>
      <c r="Z16" s="95">
        <v>8</v>
      </c>
      <c r="AA16" s="93">
        <v>8</v>
      </c>
      <c r="AB16" s="94">
        <v>8</v>
      </c>
      <c r="AC16" s="191">
        <v>0</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186</v>
      </c>
      <c r="D17" s="44" t="s">
        <v>48</v>
      </c>
      <c r="E17" s="45" t="s">
        <v>165</v>
      </c>
      <c r="F17" s="93">
        <v>4</v>
      </c>
      <c r="G17" s="94">
        <v>4</v>
      </c>
      <c r="H17" s="191">
        <v>0</v>
      </c>
      <c r="I17" s="191">
        <v>0</v>
      </c>
      <c r="J17" s="94">
        <v>4</v>
      </c>
      <c r="K17" s="94">
        <v>4</v>
      </c>
      <c r="L17" s="95">
        <v>4</v>
      </c>
      <c r="M17" s="93">
        <v>4</v>
      </c>
      <c r="N17" s="94">
        <v>4</v>
      </c>
      <c r="O17" s="191">
        <v>0</v>
      </c>
      <c r="P17" s="191">
        <v>0</v>
      </c>
      <c r="Q17" s="94">
        <v>4</v>
      </c>
      <c r="R17" s="94">
        <v>4</v>
      </c>
      <c r="S17" s="95">
        <v>4</v>
      </c>
      <c r="T17" s="93">
        <v>4</v>
      </c>
      <c r="U17" s="94">
        <v>4</v>
      </c>
      <c r="V17" s="191">
        <v>0</v>
      </c>
      <c r="W17" s="191">
        <v>0</v>
      </c>
      <c r="X17" s="94">
        <v>4</v>
      </c>
      <c r="Y17" s="94">
        <v>4</v>
      </c>
      <c r="Z17" s="95">
        <v>4</v>
      </c>
      <c r="AA17" s="93">
        <v>4</v>
      </c>
      <c r="AB17" s="94">
        <v>4</v>
      </c>
      <c r="AC17" s="191">
        <v>0</v>
      </c>
      <c r="AD17" s="191">
        <v>0</v>
      </c>
      <c r="AE17" s="94">
        <v>4</v>
      </c>
      <c r="AF17" s="94">
        <v>4</v>
      </c>
      <c r="AG17" s="95">
        <v>4</v>
      </c>
      <c r="AH17" s="190"/>
      <c r="AI17" s="191"/>
      <c r="AJ17" s="192"/>
      <c r="AK17" s="15">
        <f t="shared" si="1"/>
        <v>80</v>
      </c>
      <c r="AL17" s="16">
        <f t="shared" si="0"/>
        <v>20</v>
      </c>
      <c r="AM17" s="130"/>
      <c r="AN17" s="131"/>
      <c r="AP17" s="155"/>
      <c r="AQ17" s="170" t="s">
        <v>156</v>
      </c>
      <c r="AR17" s="170">
        <f>$AC$6*4</f>
        <v>160</v>
      </c>
      <c r="AS17" s="170" t="s">
        <v>155</v>
      </c>
      <c r="AT17" s="171">
        <f>ROUND(AP17/AR17,2)</f>
        <v>0</v>
      </c>
      <c r="AV17" s="90"/>
      <c r="AW17" s="90"/>
      <c r="AX17" s="90"/>
      <c r="AY17" s="90"/>
      <c r="AZ17" s="90"/>
      <c r="BA17" s="90"/>
      <c r="BB17" s="90"/>
      <c r="BC17" s="90"/>
      <c r="BD17" s="90"/>
    </row>
    <row r="18" spans="1:56" ht="18" customHeight="1" x14ac:dyDescent="0.4">
      <c r="A18" s="80">
        <v>6</v>
      </c>
      <c r="B18" s="200" t="s">
        <v>167</v>
      </c>
      <c r="C18" s="201" t="s">
        <v>186</v>
      </c>
      <c r="D18" s="44" t="s">
        <v>168</v>
      </c>
      <c r="E18" s="45" t="s">
        <v>166</v>
      </c>
      <c r="F18" s="97">
        <v>4</v>
      </c>
      <c r="G18" s="96">
        <v>4</v>
      </c>
      <c r="H18" s="191">
        <v>0</v>
      </c>
      <c r="I18" s="191">
        <v>0</v>
      </c>
      <c r="J18" s="96">
        <v>4</v>
      </c>
      <c r="K18" s="96">
        <v>4</v>
      </c>
      <c r="L18" s="98">
        <v>4</v>
      </c>
      <c r="M18" s="97">
        <v>4</v>
      </c>
      <c r="N18" s="96">
        <v>4</v>
      </c>
      <c r="O18" s="191">
        <v>0</v>
      </c>
      <c r="P18" s="191">
        <v>0</v>
      </c>
      <c r="Q18" s="96">
        <v>4</v>
      </c>
      <c r="R18" s="96">
        <v>4</v>
      </c>
      <c r="S18" s="98">
        <v>4</v>
      </c>
      <c r="T18" s="97">
        <v>4</v>
      </c>
      <c r="U18" s="96">
        <v>4</v>
      </c>
      <c r="V18" s="191">
        <v>0</v>
      </c>
      <c r="W18" s="191">
        <v>0</v>
      </c>
      <c r="X18" s="96">
        <v>4</v>
      </c>
      <c r="Y18" s="96">
        <v>4</v>
      </c>
      <c r="Z18" s="98">
        <v>4</v>
      </c>
      <c r="AA18" s="97">
        <v>4</v>
      </c>
      <c r="AB18" s="96">
        <v>4</v>
      </c>
      <c r="AC18" s="191">
        <v>0</v>
      </c>
      <c r="AD18" s="191">
        <v>0</v>
      </c>
      <c r="AE18" s="96">
        <v>4</v>
      </c>
      <c r="AF18" s="96">
        <v>4</v>
      </c>
      <c r="AG18" s="98">
        <v>4</v>
      </c>
      <c r="AH18" s="190"/>
      <c r="AI18" s="191"/>
      <c r="AJ18" s="192"/>
      <c r="AK18" s="15">
        <f t="shared" si="1"/>
        <v>80</v>
      </c>
      <c r="AL18" s="16">
        <f t="shared" si="0"/>
        <v>20</v>
      </c>
      <c r="AM18" s="130"/>
      <c r="AN18" s="131"/>
      <c r="AP18" s="155">
        <f>SUM(F18:AG18)</f>
        <v>80</v>
      </c>
      <c r="AQ18" s="170" t="s">
        <v>156</v>
      </c>
      <c r="AR18" s="170">
        <f t="shared" ref="AR18:AR22" si="4">$AC$6*4</f>
        <v>160</v>
      </c>
      <c r="AS18" s="170" t="s">
        <v>155</v>
      </c>
      <c r="AT18" s="171">
        <f t="shared" ref="AT18:AT22" si="5">ROUND(AP18/AR18,2)</f>
        <v>0.5</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1.5</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40</v>
      </c>
      <c r="G33" s="17">
        <f t="shared" ref="G33:AJ33" si="6">+SUM(G12:G32)</f>
        <v>40</v>
      </c>
      <c r="H33" s="17">
        <f t="shared" si="6"/>
        <v>0</v>
      </c>
      <c r="I33" s="17">
        <f t="shared" si="6"/>
        <v>0</v>
      </c>
      <c r="J33" s="17">
        <f t="shared" si="6"/>
        <v>40</v>
      </c>
      <c r="K33" s="17">
        <f t="shared" si="6"/>
        <v>40</v>
      </c>
      <c r="L33" s="73">
        <f t="shared" si="6"/>
        <v>40</v>
      </c>
      <c r="M33" s="74">
        <f t="shared" si="6"/>
        <v>40</v>
      </c>
      <c r="N33" s="17">
        <f t="shared" si="6"/>
        <v>40</v>
      </c>
      <c r="O33" s="17">
        <f t="shared" si="6"/>
        <v>0</v>
      </c>
      <c r="P33" s="17">
        <f t="shared" si="6"/>
        <v>0</v>
      </c>
      <c r="Q33" s="17">
        <f t="shared" si="6"/>
        <v>40</v>
      </c>
      <c r="R33" s="17">
        <f t="shared" si="6"/>
        <v>40</v>
      </c>
      <c r="S33" s="73">
        <f t="shared" si="6"/>
        <v>40</v>
      </c>
      <c r="T33" s="74">
        <f t="shared" si="6"/>
        <v>40</v>
      </c>
      <c r="U33" s="17">
        <f t="shared" si="6"/>
        <v>40</v>
      </c>
      <c r="V33" s="17">
        <f t="shared" si="6"/>
        <v>0</v>
      </c>
      <c r="W33" s="17">
        <f t="shared" si="6"/>
        <v>0</v>
      </c>
      <c r="X33" s="17">
        <f t="shared" si="6"/>
        <v>40</v>
      </c>
      <c r="Y33" s="17">
        <f t="shared" si="6"/>
        <v>40</v>
      </c>
      <c r="Z33" s="73">
        <f t="shared" si="6"/>
        <v>40</v>
      </c>
      <c r="AA33" s="74">
        <f t="shared" si="6"/>
        <v>40</v>
      </c>
      <c r="AB33" s="17">
        <f t="shared" si="6"/>
        <v>40</v>
      </c>
      <c r="AC33" s="17">
        <f t="shared" si="6"/>
        <v>0</v>
      </c>
      <c r="AD33" s="17">
        <f t="shared" si="6"/>
        <v>0</v>
      </c>
      <c r="AE33" s="17">
        <f t="shared" si="6"/>
        <v>40</v>
      </c>
      <c r="AF33" s="17">
        <f t="shared" si="6"/>
        <v>40</v>
      </c>
      <c r="AG33" s="73">
        <f t="shared" si="6"/>
        <v>40</v>
      </c>
      <c r="AH33" s="74">
        <f t="shared" si="6"/>
        <v>0</v>
      </c>
      <c r="AI33" s="17">
        <f t="shared" si="6"/>
        <v>0</v>
      </c>
      <c r="AJ33" s="73">
        <f t="shared" si="6"/>
        <v>0</v>
      </c>
      <c r="AK33" s="15">
        <f t="shared" si="1"/>
        <v>800</v>
      </c>
      <c r="AL33" s="16">
        <f t="shared" si="0"/>
        <v>200</v>
      </c>
      <c r="AM33" s="130"/>
      <c r="AN33" s="131"/>
      <c r="AP33" s="176" t="s">
        <v>157</v>
      </c>
      <c r="AQ33" s="177"/>
      <c r="AR33" s="177"/>
      <c r="AS33" s="177"/>
      <c r="AT33" s="157">
        <f>SUM(AT15:AT22)</f>
        <v>1.5</v>
      </c>
    </row>
    <row r="34" spans="1:46" ht="18" customHeight="1" x14ac:dyDescent="0.4">
      <c r="A34" s="134" t="s">
        <v>6</v>
      </c>
      <c r="B34" s="135"/>
      <c r="C34" s="135"/>
      <c r="D34" s="135"/>
      <c r="E34" s="135"/>
      <c r="F34" s="193">
        <v>4</v>
      </c>
      <c r="G34" s="194">
        <v>4</v>
      </c>
      <c r="H34" s="194">
        <v>0</v>
      </c>
      <c r="I34" s="194">
        <v>0</v>
      </c>
      <c r="J34" s="194">
        <v>4</v>
      </c>
      <c r="K34" s="194">
        <v>4</v>
      </c>
      <c r="L34" s="195">
        <v>4</v>
      </c>
      <c r="M34" s="193">
        <v>4</v>
      </c>
      <c r="N34" s="194">
        <v>4</v>
      </c>
      <c r="O34" s="194">
        <v>0</v>
      </c>
      <c r="P34" s="194">
        <v>0</v>
      </c>
      <c r="Q34" s="194">
        <v>4</v>
      </c>
      <c r="R34" s="194">
        <v>4</v>
      </c>
      <c r="S34" s="195">
        <v>4</v>
      </c>
      <c r="T34" s="193">
        <v>4</v>
      </c>
      <c r="U34" s="194">
        <v>4</v>
      </c>
      <c r="V34" s="194">
        <v>0</v>
      </c>
      <c r="W34" s="194">
        <v>0</v>
      </c>
      <c r="X34" s="194">
        <v>4</v>
      </c>
      <c r="Y34" s="194">
        <v>4</v>
      </c>
      <c r="Z34" s="195">
        <v>4</v>
      </c>
      <c r="AA34" s="193">
        <v>4</v>
      </c>
      <c r="AB34" s="194">
        <v>4</v>
      </c>
      <c r="AC34" s="194">
        <v>0</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児童指導員等加配加算か専門的支援体制加算、どちらかの計上可能性あり</v>
      </c>
      <c r="AQ34" s="185"/>
      <c r="AR34" s="185"/>
      <c r="AS34" s="185"/>
      <c r="AT34" s="186"/>
    </row>
    <row r="35" spans="1:46" ht="18" customHeight="1" x14ac:dyDescent="0.4">
      <c r="A35" s="134" t="s">
        <v>148</v>
      </c>
      <c r="B35" s="135"/>
      <c r="C35" s="135"/>
      <c r="D35" s="135"/>
      <c r="E35" s="135"/>
      <c r="F35" s="193">
        <v>10</v>
      </c>
      <c r="G35" s="194">
        <v>10</v>
      </c>
      <c r="H35" s="194">
        <v>0</v>
      </c>
      <c r="I35" s="194">
        <v>0</v>
      </c>
      <c r="J35" s="194">
        <v>10</v>
      </c>
      <c r="K35" s="194">
        <v>10</v>
      </c>
      <c r="L35" s="195">
        <v>10</v>
      </c>
      <c r="M35" s="193">
        <v>10</v>
      </c>
      <c r="N35" s="194">
        <v>10</v>
      </c>
      <c r="O35" s="194">
        <v>0</v>
      </c>
      <c r="P35" s="194">
        <v>0</v>
      </c>
      <c r="Q35" s="194">
        <v>10</v>
      </c>
      <c r="R35" s="194">
        <v>10</v>
      </c>
      <c r="S35" s="195">
        <v>10</v>
      </c>
      <c r="T35" s="193">
        <v>10</v>
      </c>
      <c r="U35" s="194">
        <v>10</v>
      </c>
      <c r="V35" s="194">
        <v>0</v>
      </c>
      <c r="W35" s="194">
        <v>0</v>
      </c>
      <c r="X35" s="194">
        <v>10</v>
      </c>
      <c r="Y35" s="194">
        <v>10</v>
      </c>
      <c r="Z35" s="195">
        <v>10</v>
      </c>
      <c r="AA35" s="193">
        <v>10</v>
      </c>
      <c r="AB35" s="194">
        <v>10</v>
      </c>
      <c r="AC35" s="194">
        <v>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0</v>
      </c>
      <c r="I36" s="58">
        <f t="shared" si="7"/>
        <v>0</v>
      </c>
      <c r="J36" s="58">
        <f t="shared" si="7"/>
        <v>2</v>
      </c>
      <c r="K36" s="58">
        <f t="shared" si="7"/>
        <v>2</v>
      </c>
      <c r="L36" s="75">
        <f t="shared" si="7"/>
        <v>2</v>
      </c>
      <c r="M36" s="76">
        <f t="shared" si="7"/>
        <v>2</v>
      </c>
      <c r="N36" s="58">
        <f t="shared" si="7"/>
        <v>2</v>
      </c>
      <c r="O36" s="58">
        <f t="shared" si="7"/>
        <v>0</v>
      </c>
      <c r="P36" s="58">
        <f t="shared" si="7"/>
        <v>0</v>
      </c>
      <c r="Q36" s="58">
        <f t="shared" si="7"/>
        <v>2</v>
      </c>
      <c r="R36" s="58">
        <f t="shared" si="7"/>
        <v>2</v>
      </c>
      <c r="S36" s="75">
        <f t="shared" si="7"/>
        <v>2</v>
      </c>
      <c r="T36" s="76">
        <f t="shared" si="7"/>
        <v>2</v>
      </c>
      <c r="U36" s="58">
        <f t="shared" si="7"/>
        <v>2</v>
      </c>
      <c r="V36" s="58">
        <f t="shared" si="7"/>
        <v>0</v>
      </c>
      <c r="W36" s="58">
        <f t="shared" si="7"/>
        <v>0</v>
      </c>
      <c r="X36" s="58">
        <f t="shared" si="7"/>
        <v>2</v>
      </c>
      <c r="Y36" s="58">
        <f t="shared" si="7"/>
        <v>2</v>
      </c>
      <c r="Z36" s="75">
        <f t="shared" si="7"/>
        <v>2</v>
      </c>
      <c r="AA36" s="76">
        <f t="shared" si="7"/>
        <v>2</v>
      </c>
      <c r="AB36" s="58">
        <f t="shared" si="7"/>
        <v>2</v>
      </c>
      <c r="AC36" s="58">
        <f t="shared" si="7"/>
        <v>0</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171</v>
      </c>
      <c r="B37" s="144"/>
      <c r="C37" s="144"/>
      <c r="D37" s="144"/>
      <c r="E37" s="144"/>
      <c r="F37" s="77">
        <f>IF(F34=0,0,COUNTIF(F15:F32,"&gt;="&amp;F34))</f>
        <v>4</v>
      </c>
      <c r="G37" s="78">
        <f t="shared" ref="G37:AJ37" si="8">IF(G34=0,0,COUNTIF(G15:G32,"&gt;="&amp;G34))</f>
        <v>4</v>
      </c>
      <c r="H37" s="78">
        <f t="shared" si="8"/>
        <v>0</v>
      </c>
      <c r="I37" s="78">
        <f t="shared" si="8"/>
        <v>0</v>
      </c>
      <c r="J37" s="78">
        <f t="shared" si="8"/>
        <v>4</v>
      </c>
      <c r="K37" s="78">
        <f t="shared" si="8"/>
        <v>4</v>
      </c>
      <c r="L37" s="79">
        <f t="shared" si="8"/>
        <v>4</v>
      </c>
      <c r="M37" s="77">
        <f t="shared" si="8"/>
        <v>4</v>
      </c>
      <c r="N37" s="78">
        <f t="shared" si="8"/>
        <v>4</v>
      </c>
      <c r="O37" s="78">
        <f t="shared" si="8"/>
        <v>0</v>
      </c>
      <c r="P37" s="78">
        <f t="shared" si="8"/>
        <v>0</v>
      </c>
      <c r="Q37" s="78">
        <f t="shared" si="8"/>
        <v>4</v>
      </c>
      <c r="R37" s="78">
        <f t="shared" si="8"/>
        <v>4</v>
      </c>
      <c r="S37" s="79">
        <f t="shared" si="8"/>
        <v>4</v>
      </c>
      <c r="T37" s="77">
        <f t="shared" si="8"/>
        <v>4</v>
      </c>
      <c r="U37" s="78">
        <f t="shared" si="8"/>
        <v>4</v>
      </c>
      <c r="V37" s="78">
        <f t="shared" si="8"/>
        <v>0</v>
      </c>
      <c r="W37" s="78">
        <f t="shared" si="8"/>
        <v>0</v>
      </c>
      <c r="X37" s="78">
        <f t="shared" si="8"/>
        <v>4</v>
      </c>
      <c r="Y37" s="78">
        <f t="shared" si="8"/>
        <v>4</v>
      </c>
      <c r="Z37" s="79">
        <f t="shared" si="8"/>
        <v>4</v>
      </c>
      <c r="AA37" s="77">
        <f t="shared" si="8"/>
        <v>4</v>
      </c>
      <c r="AB37" s="78">
        <f t="shared" si="8"/>
        <v>4</v>
      </c>
      <c r="AC37" s="78">
        <f t="shared" si="8"/>
        <v>0</v>
      </c>
      <c r="AD37" s="78">
        <f t="shared" si="8"/>
        <v>0</v>
      </c>
      <c r="AE37" s="78">
        <f t="shared" si="8"/>
        <v>4</v>
      </c>
      <c r="AF37" s="78">
        <f t="shared" si="8"/>
        <v>4</v>
      </c>
      <c r="AG37" s="79">
        <f t="shared" si="8"/>
        <v>4</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1.5</v>
      </c>
      <c r="J44" s="146"/>
      <c r="K44" s="146"/>
      <c r="L44" s="146"/>
      <c r="M44" s="146"/>
      <c r="N44" s="148"/>
      <c r="O44" s="145">
        <f>IF($AK$3="４週",SUMIFS($AK$12:$AK$32,$B$12:$B$32,O40)/4/$AC$6,IF($AK$3="歴月",SUMIFS($AK$12:$AK$32,$B$12:$B$32,O40)/$AL$6,"記載する期間を選択してください"))</f>
        <v>1.5</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type="list" allowBlank="1" showInputMessage="1" showErrorMessage="1" sqref="B12:B32">
      <formula1>INDIRECT($AK$1)</formula1>
    </dataValidation>
    <dataValidation type="list" allowBlank="1" showInputMessage="1" showErrorMessage="1" sqref="AK3:AN3">
      <formula1>"４週,歴月"</formula1>
    </dataValidation>
    <dataValidation type="list" allowBlank="1" showInputMessage="1" showErrorMessage="1" sqref="AK4:AN4">
      <formula1>"予定,実績"</formula1>
    </dataValidation>
    <dataValidation operator="greaterThanOrEqual" allowBlank="1" showInputMessage="1" showErrorMessage="1" sqref="I38 L38"/>
    <dataValidation type="list" allowBlank="1" showInputMessage="1" showErrorMessage="1" sqref="C1:AN2 AO1:BD4 C3:AJ4 A39:BD74 C5:L32 B1:B11 A1:A32 A33:L37 A38:H38 J38:K38 M5:AB38 AC7:AE38 AC5:AE5 AF5:AK38 AM5:BD38 AL5 AL7:AL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10.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v>160</v>
      </c>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93">
        <v>8</v>
      </c>
      <c r="G15" s="94">
        <v>8</v>
      </c>
      <c r="H15" s="191">
        <v>0</v>
      </c>
      <c r="I15" s="191">
        <v>0</v>
      </c>
      <c r="J15" s="94">
        <v>8</v>
      </c>
      <c r="K15" s="94">
        <v>8</v>
      </c>
      <c r="L15" s="95">
        <v>8</v>
      </c>
      <c r="M15" s="93">
        <v>8</v>
      </c>
      <c r="N15" s="94">
        <v>8</v>
      </c>
      <c r="O15" s="191">
        <v>0</v>
      </c>
      <c r="P15" s="191">
        <v>0</v>
      </c>
      <c r="Q15" s="94">
        <v>8</v>
      </c>
      <c r="R15" s="94">
        <v>8</v>
      </c>
      <c r="S15" s="95">
        <v>8</v>
      </c>
      <c r="T15" s="93">
        <v>8</v>
      </c>
      <c r="U15" s="94">
        <v>8</v>
      </c>
      <c r="V15" s="191">
        <v>0</v>
      </c>
      <c r="W15" s="191">
        <v>0</v>
      </c>
      <c r="X15" s="94">
        <v>8</v>
      </c>
      <c r="Y15" s="94">
        <v>8</v>
      </c>
      <c r="Z15" s="95">
        <v>8</v>
      </c>
      <c r="AA15" s="93">
        <v>8</v>
      </c>
      <c r="AB15" s="94">
        <v>8</v>
      </c>
      <c r="AC15" s="191">
        <v>0</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94">
        <v>8</v>
      </c>
      <c r="H16" s="191">
        <v>0</v>
      </c>
      <c r="I16" s="191">
        <v>0</v>
      </c>
      <c r="J16" s="94">
        <v>8</v>
      </c>
      <c r="K16" s="94">
        <v>8</v>
      </c>
      <c r="L16" s="95">
        <v>8</v>
      </c>
      <c r="M16" s="93">
        <v>8</v>
      </c>
      <c r="N16" s="94">
        <v>8</v>
      </c>
      <c r="O16" s="191">
        <v>0</v>
      </c>
      <c r="P16" s="191">
        <v>0</v>
      </c>
      <c r="Q16" s="94">
        <v>8</v>
      </c>
      <c r="R16" s="94">
        <v>8</v>
      </c>
      <c r="S16" s="95">
        <v>8</v>
      </c>
      <c r="T16" s="93">
        <v>8</v>
      </c>
      <c r="U16" s="94">
        <v>8</v>
      </c>
      <c r="V16" s="191">
        <v>0</v>
      </c>
      <c r="W16" s="191">
        <v>0</v>
      </c>
      <c r="X16" s="94">
        <v>8</v>
      </c>
      <c r="Y16" s="94">
        <v>8</v>
      </c>
      <c r="Z16" s="95">
        <v>8</v>
      </c>
      <c r="AA16" s="93">
        <v>8</v>
      </c>
      <c r="AB16" s="94">
        <v>8</v>
      </c>
      <c r="AC16" s="191">
        <v>0</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186</v>
      </c>
      <c r="D17" s="44" t="s">
        <v>48</v>
      </c>
      <c r="E17" s="45" t="s">
        <v>165</v>
      </c>
      <c r="F17" s="93">
        <v>4</v>
      </c>
      <c r="G17" s="94">
        <v>4</v>
      </c>
      <c r="H17" s="191">
        <v>0</v>
      </c>
      <c r="I17" s="191">
        <v>0</v>
      </c>
      <c r="J17" s="96">
        <v>4</v>
      </c>
      <c r="K17" s="99" t="s">
        <v>172</v>
      </c>
      <c r="L17" s="98">
        <v>4</v>
      </c>
      <c r="M17" s="93">
        <v>4</v>
      </c>
      <c r="N17" s="94">
        <v>4</v>
      </c>
      <c r="O17" s="191">
        <v>0</v>
      </c>
      <c r="P17" s="191">
        <v>0</v>
      </c>
      <c r="Q17" s="96">
        <v>4</v>
      </c>
      <c r="R17" s="94">
        <v>4</v>
      </c>
      <c r="S17" s="98">
        <v>4</v>
      </c>
      <c r="T17" s="93">
        <v>4</v>
      </c>
      <c r="U17" s="94">
        <v>4</v>
      </c>
      <c r="V17" s="191">
        <v>0</v>
      </c>
      <c r="W17" s="191">
        <v>0</v>
      </c>
      <c r="X17" s="96">
        <v>4</v>
      </c>
      <c r="Y17" s="94">
        <v>4</v>
      </c>
      <c r="Z17" s="98">
        <v>4</v>
      </c>
      <c r="AA17" s="93">
        <v>4</v>
      </c>
      <c r="AB17" s="94">
        <v>4</v>
      </c>
      <c r="AC17" s="94">
        <v>0</v>
      </c>
      <c r="AD17" s="191">
        <v>0</v>
      </c>
      <c r="AE17" s="96">
        <v>4</v>
      </c>
      <c r="AF17" s="94">
        <v>4</v>
      </c>
      <c r="AG17" s="98">
        <v>4</v>
      </c>
      <c r="AH17" s="190"/>
      <c r="AI17" s="191"/>
      <c r="AJ17" s="192"/>
      <c r="AK17" s="15">
        <f t="shared" si="1"/>
        <v>76</v>
      </c>
      <c r="AL17" s="16">
        <f t="shared" si="0"/>
        <v>19</v>
      </c>
      <c r="AM17" s="130"/>
      <c r="AN17" s="131"/>
      <c r="AP17" s="155">
        <f>SUM(J17,L17,Q17,S17,X17,Z17,AE17,AG17)</f>
        <v>32</v>
      </c>
      <c r="AQ17" s="170" t="s">
        <v>156</v>
      </c>
      <c r="AR17" s="170">
        <f>$AC$6*4</f>
        <v>160</v>
      </c>
      <c r="AS17" s="170" t="s">
        <v>155</v>
      </c>
      <c r="AT17" s="171">
        <f>ROUND(AP17/AR17,2)</f>
        <v>0.2</v>
      </c>
      <c r="AV17" s="90"/>
      <c r="AW17" s="90"/>
      <c r="AX17" s="90"/>
      <c r="AY17" s="90"/>
      <c r="AZ17" s="90"/>
      <c r="BA17" s="90"/>
      <c r="BB17" s="90"/>
      <c r="BC17" s="90"/>
      <c r="BD17" s="90"/>
    </row>
    <row r="18" spans="1:56" ht="18" customHeight="1" x14ac:dyDescent="0.4">
      <c r="A18" s="80">
        <v>6</v>
      </c>
      <c r="B18" s="200" t="s">
        <v>167</v>
      </c>
      <c r="C18" s="201" t="s">
        <v>186</v>
      </c>
      <c r="D18" s="44" t="s">
        <v>168</v>
      </c>
      <c r="E18" s="45" t="s">
        <v>166</v>
      </c>
      <c r="F18" s="97">
        <v>4</v>
      </c>
      <c r="G18" s="96">
        <v>4</v>
      </c>
      <c r="H18" s="191">
        <v>0</v>
      </c>
      <c r="I18" s="191">
        <v>0</v>
      </c>
      <c r="J18" s="96">
        <v>4</v>
      </c>
      <c r="K18" s="94">
        <v>4</v>
      </c>
      <c r="L18" s="98">
        <v>4</v>
      </c>
      <c r="M18" s="97">
        <v>4</v>
      </c>
      <c r="N18" s="96">
        <v>4</v>
      </c>
      <c r="O18" s="191">
        <v>0</v>
      </c>
      <c r="P18" s="191">
        <v>0</v>
      </c>
      <c r="Q18" s="96">
        <v>4</v>
      </c>
      <c r="R18" s="96">
        <v>4</v>
      </c>
      <c r="S18" s="98">
        <v>4</v>
      </c>
      <c r="T18" s="97">
        <v>4</v>
      </c>
      <c r="U18" s="96">
        <v>4</v>
      </c>
      <c r="V18" s="191">
        <v>0</v>
      </c>
      <c r="W18" s="191">
        <v>0</v>
      </c>
      <c r="X18" s="96">
        <v>4</v>
      </c>
      <c r="Y18" s="96">
        <v>4</v>
      </c>
      <c r="Z18" s="98">
        <v>4</v>
      </c>
      <c r="AA18" s="97">
        <v>4</v>
      </c>
      <c r="AB18" s="96">
        <v>4</v>
      </c>
      <c r="AC18" s="191">
        <v>0</v>
      </c>
      <c r="AD18" s="191">
        <v>0</v>
      </c>
      <c r="AE18" s="96">
        <v>4</v>
      </c>
      <c r="AF18" s="96">
        <v>4</v>
      </c>
      <c r="AG18" s="98">
        <v>4</v>
      </c>
      <c r="AH18" s="190"/>
      <c r="AI18" s="191"/>
      <c r="AJ18" s="192"/>
      <c r="AK18" s="15">
        <f t="shared" si="1"/>
        <v>80</v>
      </c>
      <c r="AL18" s="16">
        <f t="shared" si="0"/>
        <v>20</v>
      </c>
      <c r="AM18" s="130"/>
      <c r="AN18" s="131"/>
      <c r="AP18" s="155">
        <f>SUM(F18:J18,L18:AG18)</f>
        <v>76</v>
      </c>
      <c r="AQ18" s="170" t="s">
        <v>156</v>
      </c>
      <c r="AR18" s="170">
        <f t="shared" ref="AR18:AR22" si="4">$AC$6*4</f>
        <v>160</v>
      </c>
      <c r="AS18" s="170" t="s">
        <v>155</v>
      </c>
      <c r="AT18" s="171">
        <f t="shared" ref="AT18:AT22" si="5">ROUND(AP18/AR18,2)</f>
        <v>0.48</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0.67999999999999994</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40</v>
      </c>
      <c r="G33" s="17">
        <f t="shared" ref="G33:AJ33" si="6">+SUM(G12:G32)</f>
        <v>40</v>
      </c>
      <c r="H33" s="17">
        <f t="shared" si="6"/>
        <v>0</v>
      </c>
      <c r="I33" s="17">
        <f t="shared" si="6"/>
        <v>0</v>
      </c>
      <c r="J33" s="17">
        <f t="shared" si="6"/>
        <v>40</v>
      </c>
      <c r="K33" s="17">
        <f t="shared" si="6"/>
        <v>36</v>
      </c>
      <c r="L33" s="73">
        <f t="shared" si="6"/>
        <v>40</v>
      </c>
      <c r="M33" s="74">
        <f t="shared" si="6"/>
        <v>40</v>
      </c>
      <c r="N33" s="17">
        <f t="shared" si="6"/>
        <v>40</v>
      </c>
      <c r="O33" s="17">
        <f t="shared" si="6"/>
        <v>0</v>
      </c>
      <c r="P33" s="17">
        <f t="shared" si="6"/>
        <v>0</v>
      </c>
      <c r="Q33" s="17">
        <f t="shared" si="6"/>
        <v>40</v>
      </c>
      <c r="R33" s="17">
        <f t="shared" si="6"/>
        <v>40</v>
      </c>
      <c r="S33" s="73">
        <f t="shared" si="6"/>
        <v>40</v>
      </c>
      <c r="T33" s="74">
        <f t="shared" si="6"/>
        <v>40</v>
      </c>
      <c r="U33" s="17">
        <f t="shared" si="6"/>
        <v>40</v>
      </c>
      <c r="V33" s="17">
        <f t="shared" si="6"/>
        <v>0</v>
      </c>
      <c r="W33" s="17">
        <f t="shared" si="6"/>
        <v>0</v>
      </c>
      <c r="X33" s="17">
        <f t="shared" si="6"/>
        <v>40</v>
      </c>
      <c r="Y33" s="17">
        <f t="shared" si="6"/>
        <v>40</v>
      </c>
      <c r="Z33" s="73">
        <f t="shared" si="6"/>
        <v>40</v>
      </c>
      <c r="AA33" s="74">
        <f t="shared" si="6"/>
        <v>40</v>
      </c>
      <c r="AB33" s="17">
        <f t="shared" si="6"/>
        <v>40</v>
      </c>
      <c r="AC33" s="17">
        <f t="shared" si="6"/>
        <v>0</v>
      </c>
      <c r="AD33" s="17">
        <f t="shared" si="6"/>
        <v>0</v>
      </c>
      <c r="AE33" s="17">
        <f t="shared" si="6"/>
        <v>40</v>
      </c>
      <c r="AF33" s="17">
        <f t="shared" si="6"/>
        <v>40</v>
      </c>
      <c r="AG33" s="73">
        <f t="shared" si="6"/>
        <v>40</v>
      </c>
      <c r="AH33" s="74">
        <f t="shared" si="6"/>
        <v>0</v>
      </c>
      <c r="AI33" s="17">
        <f t="shared" si="6"/>
        <v>0</v>
      </c>
      <c r="AJ33" s="73">
        <f t="shared" si="6"/>
        <v>0</v>
      </c>
      <c r="AK33" s="15">
        <f t="shared" si="1"/>
        <v>796</v>
      </c>
      <c r="AL33" s="16">
        <f t="shared" si="0"/>
        <v>199</v>
      </c>
      <c r="AM33" s="130"/>
      <c r="AN33" s="131"/>
      <c r="AP33" s="176" t="s">
        <v>157</v>
      </c>
      <c r="AQ33" s="177"/>
      <c r="AR33" s="177"/>
      <c r="AS33" s="177"/>
      <c r="AT33" s="157">
        <f>SUM(AT15:AT22)</f>
        <v>0.67999999999999994</v>
      </c>
    </row>
    <row r="34" spans="1:46" ht="18" customHeight="1" x14ac:dyDescent="0.4">
      <c r="A34" s="134" t="s">
        <v>6</v>
      </c>
      <c r="B34" s="135"/>
      <c r="C34" s="135"/>
      <c r="D34" s="135"/>
      <c r="E34" s="135"/>
      <c r="F34" s="193">
        <v>4</v>
      </c>
      <c r="G34" s="194">
        <v>4</v>
      </c>
      <c r="H34" s="194">
        <v>0</v>
      </c>
      <c r="I34" s="194">
        <v>0</v>
      </c>
      <c r="J34" s="194">
        <v>4</v>
      </c>
      <c r="K34" s="194">
        <v>4</v>
      </c>
      <c r="L34" s="195">
        <v>4</v>
      </c>
      <c r="M34" s="193">
        <v>4</v>
      </c>
      <c r="N34" s="194">
        <v>4</v>
      </c>
      <c r="O34" s="194">
        <v>0</v>
      </c>
      <c r="P34" s="194">
        <v>0</v>
      </c>
      <c r="Q34" s="194">
        <v>4</v>
      </c>
      <c r="R34" s="194">
        <v>4</v>
      </c>
      <c r="S34" s="195">
        <v>4</v>
      </c>
      <c r="T34" s="193">
        <v>4</v>
      </c>
      <c r="U34" s="194">
        <v>4</v>
      </c>
      <c r="V34" s="194">
        <v>0</v>
      </c>
      <c r="W34" s="194">
        <v>0</v>
      </c>
      <c r="X34" s="194">
        <v>4</v>
      </c>
      <c r="Y34" s="194">
        <v>4</v>
      </c>
      <c r="Z34" s="195">
        <v>4</v>
      </c>
      <c r="AA34" s="193">
        <v>4</v>
      </c>
      <c r="AB34" s="194">
        <v>4</v>
      </c>
      <c r="AC34" s="194">
        <v>0</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加配加算計上不可</v>
      </c>
      <c r="AQ34" s="185"/>
      <c r="AR34" s="185"/>
      <c r="AS34" s="185"/>
      <c r="AT34" s="186"/>
    </row>
    <row r="35" spans="1:46" ht="18" customHeight="1" x14ac:dyDescent="0.4">
      <c r="A35" s="134" t="s">
        <v>148</v>
      </c>
      <c r="B35" s="135"/>
      <c r="C35" s="135"/>
      <c r="D35" s="135"/>
      <c r="E35" s="135"/>
      <c r="F35" s="193">
        <v>13</v>
      </c>
      <c r="G35" s="194">
        <v>12</v>
      </c>
      <c r="H35" s="194">
        <v>0</v>
      </c>
      <c r="I35" s="194">
        <v>0</v>
      </c>
      <c r="J35" s="194">
        <v>9</v>
      </c>
      <c r="K35" s="194">
        <v>11</v>
      </c>
      <c r="L35" s="195">
        <v>8</v>
      </c>
      <c r="M35" s="193">
        <v>13</v>
      </c>
      <c r="N35" s="194">
        <v>12</v>
      </c>
      <c r="O35" s="194">
        <v>0</v>
      </c>
      <c r="P35" s="194">
        <v>0</v>
      </c>
      <c r="Q35" s="194">
        <v>9</v>
      </c>
      <c r="R35" s="194">
        <v>11</v>
      </c>
      <c r="S35" s="195">
        <v>8</v>
      </c>
      <c r="T35" s="193">
        <v>13</v>
      </c>
      <c r="U35" s="194">
        <v>12</v>
      </c>
      <c r="V35" s="194">
        <v>0</v>
      </c>
      <c r="W35" s="194">
        <v>0</v>
      </c>
      <c r="X35" s="194">
        <v>9</v>
      </c>
      <c r="Y35" s="194">
        <v>11</v>
      </c>
      <c r="Z35" s="195">
        <v>8</v>
      </c>
      <c r="AA35" s="193">
        <v>13</v>
      </c>
      <c r="AB35" s="194">
        <v>12</v>
      </c>
      <c r="AC35" s="194">
        <v>0</v>
      </c>
      <c r="AD35" s="194">
        <v>0</v>
      </c>
      <c r="AE35" s="194">
        <v>9</v>
      </c>
      <c r="AF35" s="194">
        <v>11</v>
      </c>
      <c r="AG35" s="195">
        <v>8</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91">
        <f>IF(F34=0,0,IF(F35&lt;11,2,3))</f>
        <v>3</v>
      </c>
      <c r="G36" s="92">
        <f t="shared" ref="G36:AJ36" si="7">IF(G34=0,0,IF(G35&lt;11,2,3))</f>
        <v>3</v>
      </c>
      <c r="H36" s="58">
        <f t="shared" si="7"/>
        <v>0</v>
      </c>
      <c r="I36" s="58">
        <f t="shared" si="7"/>
        <v>0</v>
      </c>
      <c r="J36" s="58">
        <f t="shared" si="7"/>
        <v>2</v>
      </c>
      <c r="K36" s="92">
        <f t="shared" si="7"/>
        <v>3</v>
      </c>
      <c r="L36" s="75">
        <f t="shared" si="7"/>
        <v>2</v>
      </c>
      <c r="M36" s="91">
        <f t="shared" si="7"/>
        <v>3</v>
      </c>
      <c r="N36" s="92">
        <f t="shared" si="7"/>
        <v>3</v>
      </c>
      <c r="O36" s="58">
        <f t="shared" si="7"/>
        <v>0</v>
      </c>
      <c r="P36" s="58">
        <f t="shared" si="7"/>
        <v>0</v>
      </c>
      <c r="Q36" s="58">
        <f t="shared" si="7"/>
        <v>2</v>
      </c>
      <c r="R36" s="92">
        <f t="shared" si="7"/>
        <v>3</v>
      </c>
      <c r="S36" s="75">
        <f t="shared" si="7"/>
        <v>2</v>
      </c>
      <c r="T36" s="91">
        <f t="shared" si="7"/>
        <v>3</v>
      </c>
      <c r="U36" s="92">
        <f t="shared" si="7"/>
        <v>3</v>
      </c>
      <c r="V36" s="58">
        <f t="shared" si="7"/>
        <v>0</v>
      </c>
      <c r="W36" s="58">
        <f t="shared" si="7"/>
        <v>0</v>
      </c>
      <c r="X36" s="58">
        <f t="shared" si="7"/>
        <v>2</v>
      </c>
      <c r="Y36" s="92">
        <f t="shared" si="7"/>
        <v>3</v>
      </c>
      <c r="Z36" s="75">
        <f t="shared" si="7"/>
        <v>2</v>
      </c>
      <c r="AA36" s="91">
        <f t="shared" si="7"/>
        <v>3</v>
      </c>
      <c r="AB36" s="92">
        <f t="shared" si="7"/>
        <v>3</v>
      </c>
      <c r="AC36" s="58">
        <f t="shared" si="7"/>
        <v>0</v>
      </c>
      <c r="AD36" s="58">
        <f t="shared" si="7"/>
        <v>0</v>
      </c>
      <c r="AE36" s="58">
        <f t="shared" si="7"/>
        <v>2</v>
      </c>
      <c r="AF36" s="92">
        <f t="shared" si="7"/>
        <v>3</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171</v>
      </c>
      <c r="B37" s="144"/>
      <c r="C37" s="144"/>
      <c r="D37" s="144"/>
      <c r="E37" s="144"/>
      <c r="F37" s="77">
        <f>IF(F34=0,0,COUNTIF(F15:F32,"&gt;="&amp;F34))</f>
        <v>4</v>
      </c>
      <c r="G37" s="78">
        <f t="shared" ref="G37:AJ37" si="8">IF(G34=0,0,COUNTIF(G15:G32,"&gt;="&amp;G34))</f>
        <v>4</v>
      </c>
      <c r="H37" s="78">
        <f t="shared" si="8"/>
        <v>0</v>
      </c>
      <c r="I37" s="78">
        <f t="shared" si="8"/>
        <v>0</v>
      </c>
      <c r="J37" s="78">
        <f t="shared" si="8"/>
        <v>4</v>
      </c>
      <c r="K37" s="78">
        <f t="shared" si="8"/>
        <v>3</v>
      </c>
      <c r="L37" s="79">
        <f t="shared" si="8"/>
        <v>4</v>
      </c>
      <c r="M37" s="77">
        <f t="shared" si="8"/>
        <v>4</v>
      </c>
      <c r="N37" s="78">
        <f t="shared" si="8"/>
        <v>4</v>
      </c>
      <c r="O37" s="78">
        <f t="shared" si="8"/>
        <v>0</v>
      </c>
      <c r="P37" s="78">
        <f t="shared" si="8"/>
        <v>0</v>
      </c>
      <c r="Q37" s="78">
        <f t="shared" si="8"/>
        <v>4</v>
      </c>
      <c r="R37" s="78">
        <f t="shared" si="8"/>
        <v>4</v>
      </c>
      <c r="S37" s="79">
        <f t="shared" si="8"/>
        <v>4</v>
      </c>
      <c r="T37" s="77">
        <f t="shared" si="8"/>
        <v>4</v>
      </c>
      <c r="U37" s="78">
        <f t="shared" si="8"/>
        <v>4</v>
      </c>
      <c r="V37" s="78">
        <f t="shared" si="8"/>
        <v>0</v>
      </c>
      <c r="W37" s="78">
        <f t="shared" si="8"/>
        <v>0</v>
      </c>
      <c r="X37" s="78">
        <f t="shared" si="8"/>
        <v>4</v>
      </c>
      <c r="Y37" s="78">
        <f t="shared" si="8"/>
        <v>4</v>
      </c>
      <c r="Z37" s="79">
        <f t="shared" si="8"/>
        <v>4</v>
      </c>
      <c r="AA37" s="77">
        <f t="shared" si="8"/>
        <v>4</v>
      </c>
      <c r="AB37" s="78">
        <f t="shared" si="8"/>
        <v>4</v>
      </c>
      <c r="AC37" s="78">
        <f t="shared" si="8"/>
        <v>0</v>
      </c>
      <c r="AD37" s="78">
        <f t="shared" si="8"/>
        <v>0</v>
      </c>
      <c r="AE37" s="78">
        <f t="shared" si="8"/>
        <v>4</v>
      </c>
      <c r="AF37" s="78">
        <f t="shared" si="8"/>
        <v>4</v>
      </c>
      <c r="AG37" s="79">
        <f t="shared" si="8"/>
        <v>4</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1.5</v>
      </c>
      <c r="J44" s="146"/>
      <c r="K44" s="146"/>
      <c r="L44" s="146"/>
      <c r="M44" s="146"/>
      <c r="N44" s="148"/>
      <c r="O44" s="145">
        <f>IF($AK$3="４週",SUMIFS($AK$12:$AK$32,$B$12:$B$32,O40)/4/$AC$6,IF($AK$3="歴月",SUMIFS($AK$12:$AK$32,$B$12:$B$32,O40)/$AL$6,"記載する期間を選択してください"))</f>
        <v>1.4750000000000001</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type="list" allowBlank="1" showInputMessage="1" showErrorMessage="1" sqref="B12:B32">
      <formula1>INDIRECT($AK$1)</formula1>
    </dataValidation>
    <dataValidation type="list" allowBlank="1" showInputMessage="1" showErrorMessage="1" sqref="AK3:AN3">
      <formula1>"４週,歴月"</formula1>
    </dataValidation>
    <dataValidation type="list" allowBlank="1" showInputMessage="1" showErrorMessage="1" sqref="AK4:AN4">
      <formula1>"予定,実績"</formula1>
    </dataValidation>
    <dataValidation operator="greaterThanOrEqual" allowBlank="1" showInputMessage="1" showErrorMessage="1" sqref="I38 L38"/>
    <dataValidation type="list" allowBlank="1" showInputMessage="1" showErrorMessage="1" sqref="C1:AN2 AO1:BD4 C3:AJ4 A39:BD74 C5:L32 B1:B11 A1:A32 A33:L37 A38:H38 J38:K38 M5:AB38 AC7:AE38 AC5:AE5 AF5:AK38 AM5:BD38 AL5 AL7:AL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9.7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190">
        <v>0</v>
      </c>
      <c r="G15" s="94">
        <v>8</v>
      </c>
      <c r="H15" s="94">
        <v>8</v>
      </c>
      <c r="I15" s="191">
        <v>0</v>
      </c>
      <c r="J15" s="94">
        <v>8</v>
      </c>
      <c r="K15" s="94">
        <v>8</v>
      </c>
      <c r="L15" s="95">
        <v>8</v>
      </c>
      <c r="M15" s="190">
        <v>0</v>
      </c>
      <c r="N15" s="94">
        <v>8</v>
      </c>
      <c r="O15" s="94">
        <v>8</v>
      </c>
      <c r="P15" s="191">
        <v>0</v>
      </c>
      <c r="Q15" s="94">
        <v>8</v>
      </c>
      <c r="R15" s="94">
        <v>8</v>
      </c>
      <c r="S15" s="95">
        <v>8</v>
      </c>
      <c r="T15" s="190">
        <v>0</v>
      </c>
      <c r="U15" s="94">
        <v>8</v>
      </c>
      <c r="V15" s="94">
        <v>8</v>
      </c>
      <c r="W15" s="191">
        <v>0</v>
      </c>
      <c r="X15" s="94">
        <v>8</v>
      </c>
      <c r="Y15" s="94">
        <v>8</v>
      </c>
      <c r="Z15" s="95">
        <v>8</v>
      </c>
      <c r="AA15" s="190">
        <v>0</v>
      </c>
      <c r="AB15" s="94">
        <v>8</v>
      </c>
      <c r="AC15" s="94">
        <v>8</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191">
        <v>0</v>
      </c>
      <c r="H16" s="94">
        <v>8</v>
      </c>
      <c r="I16" s="191">
        <v>0</v>
      </c>
      <c r="J16" s="94">
        <v>8</v>
      </c>
      <c r="K16" s="94">
        <v>8</v>
      </c>
      <c r="L16" s="95">
        <v>8</v>
      </c>
      <c r="M16" s="93">
        <v>8</v>
      </c>
      <c r="N16" s="191">
        <v>0</v>
      </c>
      <c r="O16" s="94">
        <v>8</v>
      </c>
      <c r="P16" s="191">
        <v>0</v>
      </c>
      <c r="Q16" s="94">
        <v>8</v>
      </c>
      <c r="R16" s="94">
        <v>8</v>
      </c>
      <c r="S16" s="95">
        <v>8</v>
      </c>
      <c r="T16" s="93">
        <v>8</v>
      </c>
      <c r="U16" s="191">
        <v>0</v>
      </c>
      <c r="V16" s="94">
        <v>8</v>
      </c>
      <c r="W16" s="191">
        <v>0</v>
      </c>
      <c r="X16" s="94">
        <v>8</v>
      </c>
      <c r="Y16" s="94">
        <v>8</v>
      </c>
      <c r="Z16" s="95">
        <v>8</v>
      </c>
      <c r="AA16" s="93">
        <v>8</v>
      </c>
      <c r="AB16" s="191">
        <v>0</v>
      </c>
      <c r="AC16" s="94">
        <v>8</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182</v>
      </c>
      <c r="D17" s="44" t="s">
        <v>48</v>
      </c>
      <c r="E17" s="45" t="s">
        <v>165</v>
      </c>
      <c r="F17" s="93">
        <v>8</v>
      </c>
      <c r="G17" s="94">
        <v>8</v>
      </c>
      <c r="H17" s="191">
        <v>0</v>
      </c>
      <c r="I17" s="191">
        <v>0</v>
      </c>
      <c r="J17" s="96">
        <v>8</v>
      </c>
      <c r="K17" s="96">
        <v>8</v>
      </c>
      <c r="L17" s="98">
        <v>8</v>
      </c>
      <c r="M17" s="93">
        <v>8</v>
      </c>
      <c r="N17" s="94">
        <v>8</v>
      </c>
      <c r="O17" s="191">
        <v>0</v>
      </c>
      <c r="P17" s="191">
        <v>0</v>
      </c>
      <c r="Q17" s="96">
        <v>8</v>
      </c>
      <c r="R17" s="96">
        <v>8</v>
      </c>
      <c r="S17" s="98">
        <v>8</v>
      </c>
      <c r="T17" s="93">
        <v>8</v>
      </c>
      <c r="U17" s="94">
        <v>8</v>
      </c>
      <c r="V17" s="191">
        <v>0</v>
      </c>
      <c r="W17" s="191">
        <v>0</v>
      </c>
      <c r="X17" s="96">
        <v>8</v>
      </c>
      <c r="Y17" s="96">
        <v>8</v>
      </c>
      <c r="Z17" s="98">
        <v>8</v>
      </c>
      <c r="AA17" s="93">
        <v>8</v>
      </c>
      <c r="AB17" s="94">
        <v>8</v>
      </c>
      <c r="AC17" s="191">
        <v>0</v>
      </c>
      <c r="AD17" s="191">
        <v>0</v>
      </c>
      <c r="AE17" s="96">
        <v>8</v>
      </c>
      <c r="AF17" s="96">
        <v>8</v>
      </c>
      <c r="AG17" s="98">
        <v>8</v>
      </c>
      <c r="AH17" s="190"/>
      <c r="AI17" s="191"/>
      <c r="AJ17" s="192"/>
      <c r="AK17" s="15">
        <f t="shared" si="1"/>
        <v>160</v>
      </c>
      <c r="AL17" s="16">
        <f t="shared" si="0"/>
        <v>40</v>
      </c>
      <c r="AM17" s="130"/>
      <c r="AN17" s="131"/>
      <c r="AP17" s="155">
        <f>SUM(J17:L17,Q17:S17,X17:Z17,AE17:AG17)</f>
        <v>96</v>
      </c>
      <c r="AQ17" s="170" t="s">
        <v>156</v>
      </c>
      <c r="AR17" s="170">
        <f>$AC$6*4</f>
        <v>160</v>
      </c>
      <c r="AS17" s="170" t="s">
        <v>155</v>
      </c>
      <c r="AT17" s="171">
        <f>ROUND(AP17/AR17,2)</f>
        <v>0.6</v>
      </c>
      <c r="AV17" s="90"/>
      <c r="AW17" s="90"/>
      <c r="AX17" s="90"/>
      <c r="AY17" s="90"/>
      <c r="AZ17" s="90"/>
      <c r="BA17" s="90"/>
      <c r="BB17" s="90"/>
      <c r="BC17" s="90"/>
      <c r="BD17" s="90"/>
    </row>
    <row r="18" spans="1:56" ht="18" customHeight="1" x14ac:dyDescent="0.4">
      <c r="A18" s="80">
        <v>6</v>
      </c>
      <c r="B18" s="200"/>
      <c r="C18" s="201"/>
      <c r="D18" s="44"/>
      <c r="E18" s="45"/>
      <c r="F18" s="190"/>
      <c r="G18" s="191"/>
      <c r="H18" s="191"/>
      <c r="I18" s="191"/>
      <c r="J18" s="191"/>
      <c r="K18" s="191"/>
      <c r="L18" s="192"/>
      <c r="M18" s="190"/>
      <c r="N18" s="191"/>
      <c r="O18" s="191"/>
      <c r="P18" s="191"/>
      <c r="Q18" s="191"/>
      <c r="R18" s="191"/>
      <c r="S18" s="192"/>
      <c r="T18" s="190"/>
      <c r="U18" s="191"/>
      <c r="V18" s="191"/>
      <c r="W18" s="191"/>
      <c r="X18" s="191"/>
      <c r="Y18" s="191"/>
      <c r="Z18" s="192"/>
      <c r="AA18" s="190"/>
      <c r="AB18" s="191"/>
      <c r="AC18" s="191"/>
      <c r="AD18" s="191"/>
      <c r="AE18" s="191"/>
      <c r="AF18" s="191"/>
      <c r="AG18" s="192"/>
      <c r="AH18" s="190"/>
      <c r="AI18" s="191"/>
      <c r="AJ18" s="192"/>
      <c r="AK18" s="15">
        <f t="shared" si="1"/>
        <v>0</v>
      </c>
      <c r="AL18" s="16">
        <f t="shared" si="0"/>
        <v>0</v>
      </c>
      <c r="AM18" s="130"/>
      <c r="AN18" s="131"/>
      <c r="AP18" s="155"/>
      <c r="AQ18" s="170" t="s">
        <v>156</v>
      </c>
      <c r="AR18" s="170">
        <f t="shared" ref="AR18:AR22" si="4">$AC$6*4</f>
        <v>160</v>
      </c>
      <c r="AS18" s="170" t="s">
        <v>155</v>
      </c>
      <c r="AT18" s="171">
        <f t="shared" ref="AT18:AT22" si="5">ROUND(AP18/AR18,2)</f>
        <v>0</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0.6</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32</v>
      </c>
      <c r="G33" s="17">
        <f t="shared" ref="G33:AJ33" si="6">+SUM(G12:G32)</f>
        <v>32</v>
      </c>
      <c r="H33" s="17">
        <f t="shared" si="6"/>
        <v>16</v>
      </c>
      <c r="I33" s="17">
        <f t="shared" si="6"/>
        <v>0</v>
      </c>
      <c r="J33" s="17">
        <f t="shared" si="6"/>
        <v>40</v>
      </c>
      <c r="K33" s="17">
        <f t="shared" si="6"/>
        <v>40</v>
      </c>
      <c r="L33" s="73">
        <f t="shared" si="6"/>
        <v>40</v>
      </c>
      <c r="M33" s="74">
        <f t="shared" si="6"/>
        <v>32</v>
      </c>
      <c r="N33" s="17">
        <f t="shared" si="6"/>
        <v>32</v>
      </c>
      <c r="O33" s="17">
        <f t="shared" si="6"/>
        <v>16</v>
      </c>
      <c r="P33" s="17">
        <f t="shared" si="6"/>
        <v>0</v>
      </c>
      <c r="Q33" s="17">
        <f t="shared" si="6"/>
        <v>40</v>
      </c>
      <c r="R33" s="17">
        <f t="shared" si="6"/>
        <v>40</v>
      </c>
      <c r="S33" s="73">
        <f t="shared" si="6"/>
        <v>40</v>
      </c>
      <c r="T33" s="74">
        <f t="shared" si="6"/>
        <v>32</v>
      </c>
      <c r="U33" s="17">
        <f t="shared" si="6"/>
        <v>32</v>
      </c>
      <c r="V33" s="17">
        <f t="shared" si="6"/>
        <v>16</v>
      </c>
      <c r="W33" s="17">
        <f t="shared" si="6"/>
        <v>0</v>
      </c>
      <c r="X33" s="17">
        <f t="shared" si="6"/>
        <v>40</v>
      </c>
      <c r="Y33" s="17">
        <f t="shared" si="6"/>
        <v>40</v>
      </c>
      <c r="Z33" s="73">
        <f t="shared" si="6"/>
        <v>40</v>
      </c>
      <c r="AA33" s="74">
        <f t="shared" si="6"/>
        <v>32</v>
      </c>
      <c r="AB33" s="17">
        <f t="shared" si="6"/>
        <v>32</v>
      </c>
      <c r="AC33" s="17">
        <f t="shared" si="6"/>
        <v>16</v>
      </c>
      <c r="AD33" s="17">
        <f t="shared" si="6"/>
        <v>0</v>
      </c>
      <c r="AE33" s="17">
        <f t="shared" si="6"/>
        <v>40</v>
      </c>
      <c r="AF33" s="17">
        <f t="shared" si="6"/>
        <v>40</v>
      </c>
      <c r="AG33" s="73">
        <f t="shared" si="6"/>
        <v>40</v>
      </c>
      <c r="AH33" s="74">
        <f t="shared" si="6"/>
        <v>0</v>
      </c>
      <c r="AI33" s="17">
        <f t="shared" si="6"/>
        <v>0</v>
      </c>
      <c r="AJ33" s="73">
        <f t="shared" si="6"/>
        <v>0</v>
      </c>
      <c r="AK33" s="15">
        <f t="shared" si="1"/>
        <v>800</v>
      </c>
      <c r="AL33" s="16">
        <f t="shared" si="0"/>
        <v>200</v>
      </c>
      <c r="AM33" s="130"/>
      <c r="AN33" s="131"/>
      <c r="AP33" s="176" t="s">
        <v>157</v>
      </c>
      <c r="AQ33" s="177"/>
      <c r="AR33" s="177"/>
      <c r="AS33" s="177"/>
      <c r="AT33" s="157">
        <f>SUM(AT15:AT22)</f>
        <v>0.6</v>
      </c>
    </row>
    <row r="34" spans="1:46" ht="18" customHeight="1" x14ac:dyDescent="0.4">
      <c r="A34" s="134" t="s">
        <v>6</v>
      </c>
      <c r="B34" s="135"/>
      <c r="C34" s="135"/>
      <c r="D34" s="135"/>
      <c r="E34" s="135"/>
      <c r="F34" s="193">
        <v>4</v>
      </c>
      <c r="G34" s="194">
        <v>4</v>
      </c>
      <c r="H34" s="194">
        <v>4</v>
      </c>
      <c r="I34" s="194">
        <v>0</v>
      </c>
      <c r="J34" s="194">
        <v>4</v>
      </c>
      <c r="K34" s="194">
        <v>4</v>
      </c>
      <c r="L34" s="195">
        <v>4</v>
      </c>
      <c r="M34" s="193">
        <v>4</v>
      </c>
      <c r="N34" s="194">
        <v>4</v>
      </c>
      <c r="O34" s="194">
        <v>4</v>
      </c>
      <c r="P34" s="194">
        <v>0</v>
      </c>
      <c r="Q34" s="194">
        <v>4</v>
      </c>
      <c r="R34" s="194">
        <v>4</v>
      </c>
      <c r="S34" s="195">
        <v>4</v>
      </c>
      <c r="T34" s="193">
        <v>4</v>
      </c>
      <c r="U34" s="194">
        <v>4</v>
      </c>
      <c r="V34" s="194">
        <v>4</v>
      </c>
      <c r="W34" s="194">
        <v>0</v>
      </c>
      <c r="X34" s="194">
        <v>4</v>
      </c>
      <c r="Y34" s="194">
        <v>4</v>
      </c>
      <c r="Z34" s="195">
        <v>4</v>
      </c>
      <c r="AA34" s="193">
        <v>4</v>
      </c>
      <c r="AB34" s="194">
        <v>4</v>
      </c>
      <c r="AC34" s="194">
        <v>4</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加配加算計上不可</v>
      </c>
      <c r="AQ34" s="185"/>
      <c r="AR34" s="185"/>
      <c r="AS34" s="185"/>
      <c r="AT34" s="186"/>
    </row>
    <row r="35" spans="1:46" ht="18" customHeight="1" x14ac:dyDescent="0.4">
      <c r="A35" s="134" t="s">
        <v>148</v>
      </c>
      <c r="B35" s="135"/>
      <c r="C35" s="135"/>
      <c r="D35" s="135"/>
      <c r="E35" s="135"/>
      <c r="F35" s="193">
        <v>10</v>
      </c>
      <c r="G35" s="194">
        <v>10</v>
      </c>
      <c r="H35" s="194">
        <v>10</v>
      </c>
      <c r="I35" s="194">
        <v>0</v>
      </c>
      <c r="J35" s="194">
        <v>10</v>
      </c>
      <c r="K35" s="194">
        <v>10</v>
      </c>
      <c r="L35" s="195">
        <v>10</v>
      </c>
      <c r="M35" s="193">
        <v>10</v>
      </c>
      <c r="N35" s="194">
        <v>10</v>
      </c>
      <c r="O35" s="194">
        <v>10</v>
      </c>
      <c r="P35" s="194">
        <v>0</v>
      </c>
      <c r="Q35" s="194">
        <v>10</v>
      </c>
      <c r="R35" s="194">
        <v>10</v>
      </c>
      <c r="S35" s="195">
        <v>10</v>
      </c>
      <c r="T35" s="193">
        <v>10</v>
      </c>
      <c r="U35" s="194">
        <v>10</v>
      </c>
      <c r="V35" s="194">
        <v>10</v>
      </c>
      <c r="W35" s="194">
        <v>0</v>
      </c>
      <c r="X35" s="194">
        <v>10</v>
      </c>
      <c r="Y35" s="194">
        <v>10</v>
      </c>
      <c r="Z35" s="195">
        <v>10</v>
      </c>
      <c r="AA35" s="193">
        <v>10</v>
      </c>
      <c r="AB35" s="194">
        <v>10</v>
      </c>
      <c r="AC35" s="194">
        <v>10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2</v>
      </c>
      <c r="I36" s="58">
        <f t="shared" si="7"/>
        <v>0</v>
      </c>
      <c r="J36" s="58">
        <f t="shared" si="7"/>
        <v>2</v>
      </c>
      <c r="K36" s="58">
        <f t="shared" si="7"/>
        <v>2</v>
      </c>
      <c r="L36" s="75">
        <f t="shared" si="7"/>
        <v>2</v>
      </c>
      <c r="M36" s="76">
        <f t="shared" si="7"/>
        <v>2</v>
      </c>
      <c r="N36" s="58">
        <f t="shared" si="7"/>
        <v>2</v>
      </c>
      <c r="O36" s="58">
        <f t="shared" si="7"/>
        <v>2</v>
      </c>
      <c r="P36" s="58">
        <f t="shared" si="7"/>
        <v>0</v>
      </c>
      <c r="Q36" s="58">
        <f t="shared" si="7"/>
        <v>2</v>
      </c>
      <c r="R36" s="58">
        <f t="shared" si="7"/>
        <v>2</v>
      </c>
      <c r="S36" s="75">
        <f t="shared" si="7"/>
        <v>2</v>
      </c>
      <c r="T36" s="76">
        <f t="shared" si="7"/>
        <v>2</v>
      </c>
      <c r="U36" s="58">
        <f t="shared" si="7"/>
        <v>2</v>
      </c>
      <c r="V36" s="58">
        <f t="shared" si="7"/>
        <v>2</v>
      </c>
      <c r="W36" s="58">
        <f t="shared" si="7"/>
        <v>0</v>
      </c>
      <c r="X36" s="58">
        <f t="shared" si="7"/>
        <v>2</v>
      </c>
      <c r="Y36" s="58">
        <f t="shared" si="7"/>
        <v>2</v>
      </c>
      <c r="Z36" s="75">
        <f t="shared" si="7"/>
        <v>2</v>
      </c>
      <c r="AA36" s="76">
        <f t="shared" si="7"/>
        <v>2</v>
      </c>
      <c r="AB36" s="58">
        <f t="shared" si="7"/>
        <v>2</v>
      </c>
      <c r="AC36" s="58">
        <f t="shared" si="7"/>
        <v>2</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170</v>
      </c>
      <c r="B37" s="144"/>
      <c r="C37" s="144"/>
      <c r="D37" s="144"/>
      <c r="E37" s="144"/>
      <c r="F37" s="77">
        <f>IF(F34=0,0,COUNTIF(F15:F32,"&gt;="&amp;F34))</f>
        <v>2</v>
      </c>
      <c r="G37" s="78">
        <f t="shared" ref="G37:AJ37" si="8">IF(G34=0,0,COUNTIF(G15:G32,"&gt;="&amp;G34))</f>
        <v>2</v>
      </c>
      <c r="H37" s="78">
        <f t="shared" si="8"/>
        <v>2</v>
      </c>
      <c r="I37" s="78">
        <f t="shared" si="8"/>
        <v>0</v>
      </c>
      <c r="J37" s="78">
        <f t="shared" si="8"/>
        <v>3</v>
      </c>
      <c r="K37" s="78">
        <f t="shared" si="8"/>
        <v>3</v>
      </c>
      <c r="L37" s="79">
        <f t="shared" si="8"/>
        <v>3</v>
      </c>
      <c r="M37" s="77">
        <f t="shared" si="8"/>
        <v>2</v>
      </c>
      <c r="N37" s="78">
        <f t="shared" si="8"/>
        <v>2</v>
      </c>
      <c r="O37" s="78">
        <f t="shared" si="8"/>
        <v>2</v>
      </c>
      <c r="P37" s="78">
        <f t="shared" si="8"/>
        <v>0</v>
      </c>
      <c r="Q37" s="78">
        <f t="shared" si="8"/>
        <v>3</v>
      </c>
      <c r="R37" s="78">
        <f t="shared" si="8"/>
        <v>3</v>
      </c>
      <c r="S37" s="79">
        <f t="shared" si="8"/>
        <v>3</v>
      </c>
      <c r="T37" s="77">
        <f t="shared" si="8"/>
        <v>2</v>
      </c>
      <c r="U37" s="78">
        <f t="shared" si="8"/>
        <v>2</v>
      </c>
      <c r="V37" s="78">
        <f t="shared" si="8"/>
        <v>2</v>
      </c>
      <c r="W37" s="78">
        <f t="shared" si="8"/>
        <v>0</v>
      </c>
      <c r="X37" s="78">
        <f t="shared" si="8"/>
        <v>3</v>
      </c>
      <c r="Y37" s="78">
        <f t="shared" si="8"/>
        <v>3</v>
      </c>
      <c r="Z37" s="79">
        <f t="shared" si="8"/>
        <v>3</v>
      </c>
      <c r="AA37" s="77">
        <f t="shared" si="8"/>
        <v>2</v>
      </c>
      <c r="AB37" s="78">
        <f t="shared" si="8"/>
        <v>2</v>
      </c>
      <c r="AC37" s="78">
        <f t="shared" si="8"/>
        <v>2</v>
      </c>
      <c r="AD37" s="78">
        <f t="shared" si="8"/>
        <v>0</v>
      </c>
      <c r="AE37" s="78">
        <f t="shared" si="8"/>
        <v>3</v>
      </c>
      <c r="AF37" s="78">
        <f t="shared" si="8"/>
        <v>3</v>
      </c>
      <c r="AG37" s="79">
        <f t="shared" si="8"/>
        <v>3</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v>
      </c>
      <c r="J44" s="146"/>
      <c r="K44" s="146"/>
      <c r="L44" s="146"/>
      <c r="M44" s="146"/>
      <c r="N44" s="148"/>
      <c r="O44" s="145">
        <f>IF($AK$3="４週",SUMIFS($AK$12:$AK$32,$B$12:$B$32,O40)/4/$AC$6,IF($AK$3="歴月",SUMIFS($AK$12:$AK$32,$B$12:$B$32,O40)/$AL$6,"記載する期間を選択してください"))</f>
        <v>2</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operator="greaterThanOrEqual" allowBlank="1" showInputMessage="1" showErrorMessage="1" sqref="I38 L38"/>
    <dataValidation type="list" allowBlank="1" showInputMessage="1" showErrorMessage="1" sqref="AK4:AN4">
      <formula1>"予定,実績"</formula1>
    </dataValidation>
    <dataValidation type="list" allowBlank="1" showInputMessage="1" showErrorMessage="1" sqref="AK3:AN3">
      <formula1>"４週,歴月"</formula1>
    </dataValidation>
    <dataValidation type="list" allowBlank="1" showInputMessage="1" showErrorMessage="1" sqref="B12:B32">
      <formula1>INDIRECT($AK$1)</formula1>
    </dataValidation>
    <dataValidation type="list" allowBlank="1" showInputMessage="1" showErrorMessage="1" sqref="C1:AN2 AO1:BD4 C3:AJ4 A39:BD74 C5:L32 B1:B11 A1:A32 A33:L37 A38:H38 J38:K38 M5:AB38 AC7:AE38 AC5:AE5 AF5:AK38 AM5:BD38 AL5 AL7:AL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10.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190">
        <v>0</v>
      </c>
      <c r="G15" s="94">
        <v>8</v>
      </c>
      <c r="H15" s="94">
        <v>8</v>
      </c>
      <c r="I15" s="191">
        <v>0</v>
      </c>
      <c r="J15" s="94">
        <v>8</v>
      </c>
      <c r="K15" s="94">
        <v>8</v>
      </c>
      <c r="L15" s="95">
        <v>8</v>
      </c>
      <c r="M15" s="190">
        <v>0</v>
      </c>
      <c r="N15" s="94">
        <v>8</v>
      </c>
      <c r="O15" s="94">
        <v>8</v>
      </c>
      <c r="P15" s="191">
        <v>0</v>
      </c>
      <c r="Q15" s="94">
        <v>8</v>
      </c>
      <c r="R15" s="94">
        <v>8</v>
      </c>
      <c r="S15" s="95">
        <v>8</v>
      </c>
      <c r="T15" s="190">
        <v>0</v>
      </c>
      <c r="U15" s="94">
        <v>8</v>
      </c>
      <c r="V15" s="94">
        <v>8</v>
      </c>
      <c r="W15" s="191">
        <v>0</v>
      </c>
      <c r="X15" s="94">
        <v>8</v>
      </c>
      <c r="Y15" s="94">
        <v>8</v>
      </c>
      <c r="Z15" s="95">
        <v>8</v>
      </c>
      <c r="AA15" s="190">
        <v>0</v>
      </c>
      <c r="AB15" s="94">
        <v>8</v>
      </c>
      <c r="AC15" s="94">
        <v>8</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191">
        <v>0</v>
      </c>
      <c r="H16" s="94">
        <v>8</v>
      </c>
      <c r="I16" s="191">
        <v>0</v>
      </c>
      <c r="J16" s="94">
        <v>8</v>
      </c>
      <c r="K16" s="94">
        <v>8</v>
      </c>
      <c r="L16" s="95">
        <v>8</v>
      </c>
      <c r="M16" s="93">
        <v>8</v>
      </c>
      <c r="N16" s="191">
        <v>0</v>
      </c>
      <c r="O16" s="94">
        <v>8</v>
      </c>
      <c r="P16" s="191">
        <v>0</v>
      </c>
      <c r="Q16" s="94">
        <v>8</v>
      </c>
      <c r="R16" s="94">
        <v>8</v>
      </c>
      <c r="S16" s="95">
        <v>8</v>
      </c>
      <c r="T16" s="93">
        <v>8</v>
      </c>
      <c r="U16" s="191">
        <v>0</v>
      </c>
      <c r="V16" s="94">
        <v>8</v>
      </c>
      <c r="W16" s="191">
        <v>0</v>
      </c>
      <c r="X16" s="94">
        <v>8</v>
      </c>
      <c r="Y16" s="94">
        <v>8</v>
      </c>
      <c r="Z16" s="95">
        <v>8</v>
      </c>
      <c r="AA16" s="93">
        <v>8</v>
      </c>
      <c r="AB16" s="191">
        <v>0</v>
      </c>
      <c r="AC16" s="94">
        <v>8</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186</v>
      </c>
      <c r="D17" s="44" t="s">
        <v>48</v>
      </c>
      <c r="E17" s="45" t="s">
        <v>165</v>
      </c>
      <c r="F17" s="93">
        <v>4</v>
      </c>
      <c r="G17" s="94">
        <v>4</v>
      </c>
      <c r="H17" s="191">
        <v>0</v>
      </c>
      <c r="I17" s="191">
        <v>0</v>
      </c>
      <c r="J17" s="96">
        <v>4</v>
      </c>
      <c r="K17" s="96">
        <v>4</v>
      </c>
      <c r="L17" s="98">
        <v>4</v>
      </c>
      <c r="M17" s="93">
        <v>4</v>
      </c>
      <c r="N17" s="94">
        <v>4</v>
      </c>
      <c r="O17" s="191">
        <v>0</v>
      </c>
      <c r="P17" s="191">
        <v>0</v>
      </c>
      <c r="Q17" s="96">
        <v>4</v>
      </c>
      <c r="R17" s="96">
        <v>4</v>
      </c>
      <c r="S17" s="98">
        <v>4</v>
      </c>
      <c r="T17" s="93">
        <v>4</v>
      </c>
      <c r="U17" s="94">
        <v>4</v>
      </c>
      <c r="V17" s="191">
        <v>0</v>
      </c>
      <c r="W17" s="191">
        <v>0</v>
      </c>
      <c r="X17" s="96">
        <v>4</v>
      </c>
      <c r="Y17" s="96">
        <v>4</v>
      </c>
      <c r="Z17" s="98">
        <v>4</v>
      </c>
      <c r="AA17" s="93">
        <v>4</v>
      </c>
      <c r="AB17" s="94">
        <v>4</v>
      </c>
      <c r="AC17" s="191">
        <v>0</v>
      </c>
      <c r="AD17" s="191">
        <v>0</v>
      </c>
      <c r="AE17" s="96">
        <v>4</v>
      </c>
      <c r="AF17" s="96">
        <v>4</v>
      </c>
      <c r="AG17" s="98">
        <v>4</v>
      </c>
      <c r="AH17" s="190"/>
      <c r="AI17" s="191"/>
      <c r="AJ17" s="192"/>
      <c r="AK17" s="15">
        <f t="shared" si="1"/>
        <v>80</v>
      </c>
      <c r="AL17" s="16">
        <f t="shared" si="0"/>
        <v>20</v>
      </c>
      <c r="AM17" s="130"/>
      <c r="AN17" s="131"/>
      <c r="AP17" s="155">
        <f>SUM(J17:L17,Q17:S17,X17:Z17,AE17:AG17)</f>
        <v>48</v>
      </c>
      <c r="AQ17" s="170" t="s">
        <v>156</v>
      </c>
      <c r="AR17" s="170">
        <f>$AC$6*4</f>
        <v>160</v>
      </c>
      <c r="AS17" s="170" t="s">
        <v>155</v>
      </c>
      <c r="AT17" s="171">
        <f>ROUND(AP17/AR17,2)</f>
        <v>0.3</v>
      </c>
      <c r="AV17" s="90"/>
      <c r="AW17" s="90"/>
      <c r="AX17" s="90"/>
      <c r="AY17" s="90"/>
      <c r="AZ17" s="90"/>
      <c r="BA17" s="90"/>
      <c r="BB17" s="90"/>
      <c r="BC17" s="90"/>
      <c r="BD17" s="90"/>
    </row>
    <row r="18" spans="1:56" ht="18" customHeight="1" x14ac:dyDescent="0.4">
      <c r="A18" s="80">
        <v>6</v>
      </c>
      <c r="B18" s="200"/>
      <c r="C18" s="201"/>
      <c r="D18" s="44"/>
      <c r="E18" s="45"/>
      <c r="F18" s="190"/>
      <c r="G18" s="191"/>
      <c r="H18" s="191"/>
      <c r="I18" s="191"/>
      <c r="J18" s="191"/>
      <c r="K18" s="191"/>
      <c r="L18" s="192"/>
      <c r="M18" s="190"/>
      <c r="N18" s="191"/>
      <c r="O18" s="191"/>
      <c r="P18" s="191"/>
      <c r="Q18" s="191"/>
      <c r="R18" s="191"/>
      <c r="S18" s="192"/>
      <c r="T18" s="190"/>
      <c r="U18" s="191"/>
      <c r="V18" s="191"/>
      <c r="W18" s="191"/>
      <c r="X18" s="191"/>
      <c r="Y18" s="191"/>
      <c r="Z18" s="192"/>
      <c r="AA18" s="190"/>
      <c r="AB18" s="191"/>
      <c r="AC18" s="191"/>
      <c r="AD18" s="191"/>
      <c r="AE18" s="191"/>
      <c r="AF18" s="191"/>
      <c r="AG18" s="192"/>
      <c r="AH18" s="190"/>
      <c r="AI18" s="191"/>
      <c r="AJ18" s="192"/>
      <c r="AK18" s="15">
        <f t="shared" si="1"/>
        <v>0</v>
      </c>
      <c r="AL18" s="16">
        <f t="shared" si="0"/>
        <v>0</v>
      </c>
      <c r="AM18" s="130"/>
      <c r="AN18" s="131"/>
      <c r="AP18" s="155"/>
      <c r="AQ18" s="170" t="s">
        <v>156</v>
      </c>
      <c r="AR18" s="170">
        <f t="shared" ref="AR18:AR22" si="4">$AC$6*4</f>
        <v>160</v>
      </c>
      <c r="AS18" s="170" t="s">
        <v>155</v>
      </c>
      <c r="AT18" s="171">
        <f t="shared" ref="AT18:AT22" si="5">ROUND(AP18/AR18,2)</f>
        <v>0</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0.3</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28</v>
      </c>
      <c r="G33" s="17">
        <f t="shared" ref="G33:AJ33" si="6">+SUM(G12:G32)</f>
        <v>28</v>
      </c>
      <c r="H33" s="17">
        <f t="shared" si="6"/>
        <v>16</v>
      </c>
      <c r="I33" s="17">
        <f t="shared" si="6"/>
        <v>0</v>
      </c>
      <c r="J33" s="17">
        <f t="shared" si="6"/>
        <v>36</v>
      </c>
      <c r="K33" s="17">
        <f t="shared" si="6"/>
        <v>36</v>
      </c>
      <c r="L33" s="73">
        <f t="shared" si="6"/>
        <v>36</v>
      </c>
      <c r="M33" s="74">
        <f t="shared" si="6"/>
        <v>28</v>
      </c>
      <c r="N33" s="17">
        <f t="shared" si="6"/>
        <v>28</v>
      </c>
      <c r="O33" s="17">
        <f t="shared" si="6"/>
        <v>16</v>
      </c>
      <c r="P33" s="17">
        <f t="shared" si="6"/>
        <v>0</v>
      </c>
      <c r="Q33" s="17">
        <f t="shared" si="6"/>
        <v>36</v>
      </c>
      <c r="R33" s="17">
        <f t="shared" si="6"/>
        <v>36</v>
      </c>
      <c r="S33" s="73">
        <f t="shared" si="6"/>
        <v>36</v>
      </c>
      <c r="T33" s="74">
        <f t="shared" si="6"/>
        <v>28</v>
      </c>
      <c r="U33" s="17">
        <f t="shared" si="6"/>
        <v>28</v>
      </c>
      <c r="V33" s="17">
        <f t="shared" si="6"/>
        <v>16</v>
      </c>
      <c r="W33" s="17">
        <f t="shared" si="6"/>
        <v>0</v>
      </c>
      <c r="X33" s="17">
        <f t="shared" si="6"/>
        <v>36</v>
      </c>
      <c r="Y33" s="17">
        <f t="shared" si="6"/>
        <v>36</v>
      </c>
      <c r="Z33" s="73">
        <f t="shared" si="6"/>
        <v>36</v>
      </c>
      <c r="AA33" s="74">
        <f t="shared" si="6"/>
        <v>28</v>
      </c>
      <c r="AB33" s="17">
        <f t="shared" si="6"/>
        <v>28</v>
      </c>
      <c r="AC33" s="17">
        <f t="shared" si="6"/>
        <v>16</v>
      </c>
      <c r="AD33" s="17">
        <f t="shared" si="6"/>
        <v>0</v>
      </c>
      <c r="AE33" s="17">
        <f t="shared" si="6"/>
        <v>36</v>
      </c>
      <c r="AF33" s="17">
        <f t="shared" si="6"/>
        <v>36</v>
      </c>
      <c r="AG33" s="73">
        <f t="shared" si="6"/>
        <v>36</v>
      </c>
      <c r="AH33" s="74">
        <f t="shared" si="6"/>
        <v>0</v>
      </c>
      <c r="AI33" s="17">
        <f t="shared" si="6"/>
        <v>0</v>
      </c>
      <c r="AJ33" s="73">
        <f t="shared" si="6"/>
        <v>0</v>
      </c>
      <c r="AK33" s="15">
        <f t="shared" si="1"/>
        <v>720</v>
      </c>
      <c r="AL33" s="16">
        <f t="shared" si="0"/>
        <v>180</v>
      </c>
      <c r="AM33" s="130"/>
      <c r="AN33" s="131"/>
      <c r="AP33" s="176" t="s">
        <v>157</v>
      </c>
      <c r="AQ33" s="177"/>
      <c r="AR33" s="177"/>
      <c r="AS33" s="177"/>
      <c r="AT33" s="157">
        <f>SUM(AT15:AT22)</f>
        <v>0.3</v>
      </c>
    </row>
    <row r="34" spans="1:46" ht="18" customHeight="1" x14ac:dyDescent="0.4">
      <c r="A34" s="134" t="s">
        <v>6</v>
      </c>
      <c r="B34" s="135"/>
      <c r="C34" s="135"/>
      <c r="D34" s="135"/>
      <c r="E34" s="135"/>
      <c r="F34" s="193">
        <v>4</v>
      </c>
      <c r="G34" s="194">
        <v>4</v>
      </c>
      <c r="H34" s="194">
        <v>4</v>
      </c>
      <c r="I34" s="194">
        <v>0</v>
      </c>
      <c r="J34" s="194">
        <v>4</v>
      </c>
      <c r="K34" s="194">
        <v>4</v>
      </c>
      <c r="L34" s="195">
        <v>4</v>
      </c>
      <c r="M34" s="193">
        <v>4</v>
      </c>
      <c r="N34" s="194">
        <v>4</v>
      </c>
      <c r="O34" s="194">
        <v>4</v>
      </c>
      <c r="P34" s="194">
        <v>0</v>
      </c>
      <c r="Q34" s="194">
        <v>4</v>
      </c>
      <c r="R34" s="194">
        <v>4</v>
      </c>
      <c r="S34" s="195">
        <v>4</v>
      </c>
      <c r="T34" s="193">
        <v>4</v>
      </c>
      <c r="U34" s="194">
        <v>4</v>
      </c>
      <c r="V34" s="194">
        <v>4</v>
      </c>
      <c r="W34" s="194">
        <v>0</v>
      </c>
      <c r="X34" s="194">
        <v>4</v>
      </c>
      <c r="Y34" s="194">
        <v>4</v>
      </c>
      <c r="Z34" s="195">
        <v>4</v>
      </c>
      <c r="AA34" s="193">
        <v>4</v>
      </c>
      <c r="AB34" s="194">
        <v>4</v>
      </c>
      <c r="AC34" s="194">
        <v>4</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加配加算計上不可</v>
      </c>
      <c r="AQ34" s="185"/>
      <c r="AR34" s="185"/>
      <c r="AS34" s="185"/>
      <c r="AT34" s="186"/>
    </row>
    <row r="35" spans="1:46" ht="18" customHeight="1" x14ac:dyDescent="0.4">
      <c r="A35" s="134" t="s">
        <v>148</v>
      </c>
      <c r="B35" s="135"/>
      <c r="C35" s="135"/>
      <c r="D35" s="135"/>
      <c r="E35" s="135"/>
      <c r="F35" s="193">
        <v>10</v>
      </c>
      <c r="G35" s="194">
        <v>10</v>
      </c>
      <c r="H35" s="194">
        <v>10</v>
      </c>
      <c r="I35" s="194">
        <v>0</v>
      </c>
      <c r="J35" s="194">
        <v>10</v>
      </c>
      <c r="K35" s="194">
        <v>10</v>
      </c>
      <c r="L35" s="195">
        <v>10</v>
      </c>
      <c r="M35" s="193">
        <v>10</v>
      </c>
      <c r="N35" s="194">
        <v>10</v>
      </c>
      <c r="O35" s="194">
        <v>10</v>
      </c>
      <c r="P35" s="194">
        <v>0</v>
      </c>
      <c r="Q35" s="194">
        <v>10</v>
      </c>
      <c r="R35" s="194">
        <v>10</v>
      </c>
      <c r="S35" s="195">
        <v>10</v>
      </c>
      <c r="T35" s="193">
        <v>10</v>
      </c>
      <c r="U35" s="194">
        <v>10</v>
      </c>
      <c r="V35" s="194">
        <v>10</v>
      </c>
      <c r="W35" s="194">
        <v>0</v>
      </c>
      <c r="X35" s="194">
        <v>10</v>
      </c>
      <c r="Y35" s="194">
        <v>10</v>
      </c>
      <c r="Z35" s="195">
        <v>10</v>
      </c>
      <c r="AA35" s="193">
        <v>10</v>
      </c>
      <c r="AB35" s="194">
        <v>10</v>
      </c>
      <c r="AC35" s="194">
        <v>10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2</v>
      </c>
      <c r="I36" s="58">
        <f t="shared" si="7"/>
        <v>0</v>
      </c>
      <c r="J36" s="58">
        <f t="shared" si="7"/>
        <v>2</v>
      </c>
      <c r="K36" s="58">
        <f t="shared" si="7"/>
        <v>2</v>
      </c>
      <c r="L36" s="75">
        <f t="shared" si="7"/>
        <v>2</v>
      </c>
      <c r="M36" s="76">
        <f t="shared" si="7"/>
        <v>2</v>
      </c>
      <c r="N36" s="58">
        <f t="shared" si="7"/>
        <v>2</v>
      </c>
      <c r="O36" s="58">
        <f t="shared" si="7"/>
        <v>2</v>
      </c>
      <c r="P36" s="58">
        <f t="shared" si="7"/>
        <v>0</v>
      </c>
      <c r="Q36" s="58">
        <f t="shared" si="7"/>
        <v>2</v>
      </c>
      <c r="R36" s="58">
        <f t="shared" si="7"/>
        <v>2</v>
      </c>
      <c r="S36" s="75">
        <f t="shared" si="7"/>
        <v>2</v>
      </c>
      <c r="T36" s="76">
        <f t="shared" si="7"/>
        <v>2</v>
      </c>
      <c r="U36" s="58">
        <f t="shared" si="7"/>
        <v>2</v>
      </c>
      <c r="V36" s="58">
        <f t="shared" si="7"/>
        <v>2</v>
      </c>
      <c r="W36" s="58">
        <f t="shared" si="7"/>
        <v>0</v>
      </c>
      <c r="X36" s="58">
        <f t="shared" si="7"/>
        <v>2</v>
      </c>
      <c r="Y36" s="58">
        <f t="shared" si="7"/>
        <v>2</v>
      </c>
      <c r="Z36" s="75">
        <f t="shared" si="7"/>
        <v>2</v>
      </c>
      <c r="AA36" s="76">
        <f t="shared" si="7"/>
        <v>2</v>
      </c>
      <c r="AB36" s="58">
        <f t="shared" si="7"/>
        <v>2</v>
      </c>
      <c r="AC36" s="58">
        <f t="shared" si="7"/>
        <v>2</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170</v>
      </c>
      <c r="B37" s="144"/>
      <c r="C37" s="144"/>
      <c r="D37" s="144"/>
      <c r="E37" s="144"/>
      <c r="F37" s="77">
        <f>IF(F34=0,0,COUNTIF(F15:F32,"&gt;="&amp;F34))</f>
        <v>2</v>
      </c>
      <c r="G37" s="78">
        <f t="shared" ref="G37:AJ37" si="8">IF(G34=0,0,COUNTIF(G15:G32,"&gt;="&amp;G34))</f>
        <v>2</v>
      </c>
      <c r="H37" s="78">
        <f t="shared" si="8"/>
        <v>2</v>
      </c>
      <c r="I37" s="78">
        <f t="shared" si="8"/>
        <v>0</v>
      </c>
      <c r="J37" s="78">
        <f t="shared" si="8"/>
        <v>3</v>
      </c>
      <c r="K37" s="78">
        <f t="shared" si="8"/>
        <v>3</v>
      </c>
      <c r="L37" s="79">
        <f t="shared" si="8"/>
        <v>3</v>
      </c>
      <c r="M37" s="77">
        <f t="shared" si="8"/>
        <v>2</v>
      </c>
      <c r="N37" s="78">
        <f t="shared" si="8"/>
        <v>2</v>
      </c>
      <c r="O37" s="78">
        <f t="shared" si="8"/>
        <v>2</v>
      </c>
      <c r="P37" s="78">
        <f t="shared" si="8"/>
        <v>0</v>
      </c>
      <c r="Q37" s="78">
        <f t="shared" si="8"/>
        <v>3</v>
      </c>
      <c r="R37" s="78">
        <f t="shared" si="8"/>
        <v>3</v>
      </c>
      <c r="S37" s="79">
        <f t="shared" si="8"/>
        <v>3</v>
      </c>
      <c r="T37" s="77">
        <f t="shared" si="8"/>
        <v>2</v>
      </c>
      <c r="U37" s="78">
        <f t="shared" si="8"/>
        <v>2</v>
      </c>
      <c r="V37" s="78">
        <f t="shared" si="8"/>
        <v>2</v>
      </c>
      <c r="W37" s="78">
        <f t="shared" si="8"/>
        <v>0</v>
      </c>
      <c r="X37" s="78">
        <f t="shared" si="8"/>
        <v>3</v>
      </c>
      <c r="Y37" s="78">
        <f t="shared" si="8"/>
        <v>3</v>
      </c>
      <c r="Z37" s="79">
        <f t="shared" si="8"/>
        <v>3</v>
      </c>
      <c r="AA37" s="77">
        <f t="shared" si="8"/>
        <v>2</v>
      </c>
      <c r="AB37" s="78">
        <f t="shared" si="8"/>
        <v>2</v>
      </c>
      <c r="AC37" s="78">
        <f t="shared" si="8"/>
        <v>2</v>
      </c>
      <c r="AD37" s="78">
        <f t="shared" si="8"/>
        <v>0</v>
      </c>
      <c r="AE37" s="78">
        <f t="shared" si="8"/>
        <v>3</v>
      </c>
      <c r="AF37" s="78">
        <f t="shared" si="8"/>
        <v>3</v>
      </c>
      <c r="AG37" s="79">
        <f t="shared" si="8"/>
        <v>3</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v>
      </c>
      <c r="J44" s="146"/>
      <c r="K44" s="146"/>
      <c r="L44" s="146"/>
      <c r="M44" s="146"/>
      <c r="N44" s="148"/>
      <c r="O44" s="145">
        <f>IF($AK$3="４週",SUMIFS($AK$12:$AK$32,$B$12:$B$32,O40)/4/$AC$6,IF($AK$3="歴月",SUMIFS($AK$12:$AK$32,$B$12:$B$32,O40)/$AL$6,"記載する期間を選択してください"))</f>
        <v>1.5</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type="list" allowBlank="1" showInputMessage="1" showErrorMessage="1" sqref="B12:B32">
      <formula1>INDIRECT($AK$1)</formula1>
    </dataValidation>
    <dataValidation type="list" allowBlank="1" showInputMessage="1" showErrorMessage="1" sqref="AK3:AN3">
      <formula1>"４週,歴月"</formula1>
    </dataValidation>
    <dataValidation type="list" allowBlank="1" showInputMessage="1" showErrorMessage="1" sqref="AK4:AN4">
      <formula1>"予定,実績"</formula1>
    </dataValidation>
    <dataValidation operator="greaterThanOrEqual" allowBlank="1" showInputMessage="1" showErrorMessage="1" sqref="I38 L38"/>
    <dataValidation type="list" allowBlank="1" showInputMessage="1" showErrorMessage="1" sqref="C1:AN2 AO1:BD4 C3:AJ4 A39:BD74 C5:L32 B1:B11 A1:A32 A33:L37 A38:H38 J38:K38 M5:AB38 AC7:AE38 AC5:AE5 AF5:AK38 AM5:BD38 AL5 AL7:AL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9.75" style="1" bestFit="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190">
        <v>0</v>
      </c>
      <c r="G15" s="94">
        <v>8</v>
      </c>
      <c r="H15" s="94">
        <v>8</v>
      </c>
      <c r="I15" s="191">
        <v>0</v>
      </c>
      <c r="J15" s="94">
        <v>8</v>
      </c>
      <c r="K15" s="94">
        <v>8</v>
      </c>
      <c r="L15" s="95">
        <v>8</v>
      </c>
      <c r="M15" s="190">
        <v>0</v>
      </c>
      <c r="N15" s="94">
        <v>8</v>
      </c>
      <c r="O15" s="94">
        <v>8</v>
      </c>
      <c r="P15" s="191">
        <v>0</v>
      </c>
      <c r="Q15" s="94">
        <v>8</v>
      </c>
      <c r="R15" s="94">
        <v>8</v>
      </c>
      <c r="S15" s="95">
        <v>8</v>
      </c>
      <c r="T15" s="190">
        <v>0</v>
      </c>
      <c r="U15" s="94">
        <v>8</v>
      </c>
      <c r="V15" s="94">
        <v>8</v>
      </c>
      <c r="W15" s="191">
        <v>0</v>
      </c>
      <c r="X15" s="94">
        <v>8</v>
      </c>
      <c r="Y15" s="94">
        <v>8</v>
      </c>
      <c r="Z15" s="95">
        <v>8</v>
      </c>
      <c r="AA15" s="190">
        <v>0</v>
      </c>
      <c r="AB15" s="94">
        <v>8</v>
      </c>
      <c r="AC15" s="94">
        <v>8</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191">
        <v>0</v>
      </c>
      <c r="H16" s="94">
        <v>8</v>
      </c>
      <c r="I16" s="191">
        <v>0</v>
      </c>
      <c r="J16" s="94">
        <v>8</v>
      </c>
      <c r="K16" s="94">
        <v>8</v>
      </c>
      <c r="L16" s="95">
        <v>8</v>
      </c>
      <c r="M16" s="93">
        <v>8</v>
      </c>
      <c r="N16" s="191">
        <v>0</v>
      </c>
      <c r="O16" s="94">
        <v>8</v>
      </c>
      <c r="P16" s="191">
        <v>0</v>
      </c>
      <c r="Q16" s="94">
        <v>8</v>
      </c>
      <c r="R16" s="94">
        <v>8</v>
      </c>
      <c r="S16" s="95">
        <v>8</v>
      </c>
      <c r="T16" s="93">
        <v>8</v>
      </c>
      <c r="U16" s="191">
        <v>0</v>
      </c>
      <c r="V16" s="94">
        <v>8</v>
      </c>
      <c r="W16" s="191">
        <v>0</v>
      </c>
      <c r="X16" s="94">
        <v>8</v>
      </c>
      <c r="Y16" s="94">
        <v>8</v>
      </c>
      <c r="Z16" s="95">
        <v>8</v>
      </c>
      <c r="AA16" s="93">
        <v>8</v>
      </c>
      <c r="AB16" s="191">
        <v>0</v>
      </c>
      <c r="AC16" s="94">
        <v>8</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182</v>
      </c>
      <c r="D17" s="44" t="s">
        <v>48</v>
      </c>
      <c r="E17" s="45" t="s">
        <v>165</v>
      </c>
      <c r="F17" s="93">
        <v>8</v>
      </c>
      <c r="G17" s="94">
        <v>8</v>
      </c>
      <c r="H17" s="191">
        <v>0</v>
      </c>
      <c r="I17" s="191">
        <v>0</v>
      </c>
      <c r="J17" s="94">
        <v>8</v>
      </c>
      <c r="K17" s="94">
        <v>8</v>
      </c>
      <c r="L17" s="98">
        <v>8</v>
      </c>
      <c r="M17" s="93">
        <v>8</v>
      </c>
      <c r="N17" s="94">
        <v>8</v>
      </c>
      <c r="O17" s="191">
        <v>0</v>
      </c>
      <c r="P17" s="191">
        <v>0</v>
      </c>
      <c r="Q17" s="94">
        <v>8</v>
      </c>
      <c r="R17" s="94">
        <v>8</v>
      </c>
      <c r="S17" s="98">
        <v>8</v>
      </c>
      <c r="T17" s="93">
        <v>8</v>
      </c>
      <c r="U17" s="94">
        <v>8</v>
      </c>
      <c r="V17" s="191">
        <v>0</v>
      </c>
      <c r="W17" s="191">
        <v>0</v>
      </c>
      <c r="X17" s="94">
        <v>8</v>
      </c>
      <c r="Y17" s="94">
        <v>8</v>
      </c>
      <c r="Z17" s="98">
        <v>8</v>
      </c>
      <c r="AA17" s="93">
        <v>8</v>
      </c>
      <c r="AB17" s="94">
        <v>8</v>
      </c>
      <c r="AC17" s="191">
        <v>0</v>
      </c>
      <c r="AD17" s="191">
        <v>0</v>
      </c>
      <c r="AE17" s="94">
        <v>8</v>
      </c>
      <c r="AF17" s="94">
        <v>8</v>
      </c>
      <c r="AG17" s="98">
        <v>8</v>
      </c>
      <c r="AH17" s="190"/>
      <c r="AI17" s="191"/>
      <c r="AJ17" s="192"/>
      <c r="AK17" s="15">
        <f t="shared" si="1"/>
        <v>160</v>
      </c>
      <c r="AL17" s="16">
        <f t="shared" si="0"/>
        <v>40</v>
      </c>
      <c r="AM17" s="130"/>
      <c r="AN17" s="131"/>
      <c r="AP17" s="155">
        <f>SUM(L17,S17,Z17,AG17)</f>
        <v>32</v>
      </c>
      <c r="AQ17" s="170" t="s">
        <v>156</v>
      </c>
      <c r="AR17" s="170">
        <f>$AC$6*4</f>
        <v>160</v>
      </c>
      <c r="AS17" s="170" t="s">
        <v>155</v>
      </c>
      <c r="AT17" s="171">
        <f>ROUND(AP17/AR17,2)</f>
        <v>0.2</v>
      </c>
      <c r="AV17" s="90"/>
      <c r="AW17" s="90"/>
      <c r="AX17" s="90"/>
      <c r="AY17" s="90"/>
      <c r="AZ17" s="90"/>
      <c r="BA17" s="90"/>
      <c r="BB17" s="90"/>
      <c r="BC17" s="90"/>
      <c r="BD17" s="90"/>
    </row>
    <row r="18" spans="1:56" ht="18" customHeight="1" x14ac:dyDescent="0.4">
      <c r="A18" s="80">
        <v>6</v>
      </c>
      <c r="B18" s="200"/>
      <c r="C18" s="201"/>
      <c r="D18" s="44"/>
      <c r="E18" s="45"/>
      <c r="F18" s="190"/>
      <c r="G18" s="191"/>
      <c r="H18" s="191"/>
      <c r="I18" s="191"/>
      <c r="J18" s="191"/>
      <c r="K18" s="191"/>
      <c r="L18" s="192"/>
      <c r="M18" s="190"/>
      <c r="N18" s="191"/>
      <c r="O18" s="191"/>
      <c r="P18" s="191"/>
      <c r="Q18" s="191"/>
      <c r="R18" s="191"/>
      <c r="S18" s="192"/>
      <c r="T18" s="190"/>
      <c r="U18" s="191"/>
      <c r="V18" s="191"/>
      <c r="W18" s="191"/>
      <c r="X18" s="191"/>
      <c r="Y18" s="191"/>
      <c r="Z18" s="192"/>
      <c r="AA18" s="190"/>
      <c r="AB18" s="191"/>
      <c r="AC18" s="191"/>
      <c r="AD18" s="191"/>
      <c r="AE18" s="191"/>
      <c r="AF18" s="191"/>
      <c r="AG18" s="192"/>
      <c r="AH18" s="190"/>
      <c r="AI18" s="191"/>
      <c r="AJ18" s="192"/>
      <c r="AK18" s="15">
        <f t="shared" si="1"/>
        <v>0</v>
      </c>
      <c r="AL18" s="16">
        <f t="shared" si="0"/>
        <v>0</v>
      </c>
      <c r="AM18" s="130"/>
      <c r="AN18" s="131"/>
      <c r="AP18" s="155"/>
      <c r="AQ18" s="170" t="s">
        <v>156</v>
      </c>
      <c r="AR18" s="170">
        <f t="shared" ref="AR18:AR22" si="4">$AC$6*4</f>
        <v>160</v>
      </c>
      <c r="AS18" s="170" t="s">
        <v>155</v>
      </c>
      <c r="AT18" s="171">
        <f t="shared" ref="AT18:AT22" si="5">ROUND(AP18/AR18,2)</f>
        <v>0</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0.2</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32</v>
      </c>
      <c r="G33" s="17">
        <f t="shared" ref="G33:AJ33" si="6">+SUM(G12:G32)</f>
        <v>32</v>
      </c>
      <c r="H33" s="17">
        <f t="shared" si="6"/>
        <v>16</v>
      </c>
      <c r="I33" s="17">
        <f t="shared" si="6"/>
        <v>0</v>
      </c>
      <c r="J33" s="17">
        <f t="shared" si="6"/>
        <v>40</v>
      </c>
      <c r="K33" s="17">
        <f t="shared" si="6"/>
        <v>40</v>
      </c>
      <c r="L33" s="73">
        <f t="shared" si="6"/>
        <v>40</v>
      </c>
      <c r="M33" s="74">
        <f>+SUM(M12:M32)</f>
        <v>32</v>
      </c>
      <c r="N33" s="17">
        <f t="shared" ref="N33:S33" si="7">+SUM(N12:N32)</f>
        <v>32</v>
      </c>
      <c r="O33" s="17">
        <f t="shared" si="7"/>
        <v>16</v>
      </c>
      <c r="P33" s="17">
        <f t="shared" si="7"/>
        <v>0</v>
      </c>
      <c r="Q33" s="17">
        <f t="shared" si="7"/>
        <v>40</v>
      </c>
      <c r="R33" s="17">
        <f t="shared" si="7"/>
        <v>40</v>
      </c>
      <c r="S33" s="73">
        <f t="shared" si="7"/>
        <v>40</v>
      </c>
      <c r="T33" s="74">
        <f>+SUM(T12:T32)</f>
        <v>32</v>
      </c>
      <c r="U33" s="17">
        <f t="shared" ref="U33:Z33" si="8">+SUM(U12:U32)</f>
        <v>32</v>
      </c>
      <c r="V33" s="17">
        <f t="shared" si="8"/>
        <v>16</v>
      </c>
      <c r="W33" s="17">
        <f t="shared" si="8"/>
        <v>0</v>
      </c>
      <c r="X33" s="17">
        <f t="shared" si="8"/>
        <v>40</v>
      </c>
      <c r="Y33" s="17">
        <f t="shared" si="8"/>
        <v>40</v>
      </c>
      <c r="Z33" s="73">
        <f t="shared" si="8"/>
        <v>40</v>
      </c>
      <c r="AA33" s="74">
        <f>+SUM(AA12:AA32)</f>
        <v>32</v>
      </c>
      <c r="AB33" s="17">
        <f t="shared" ref="AB33:AG33" si="9">+SUM(AB12:AB32)</f>
        <v>32</v>
      </c>
      <c r="AC33" s="17">
        <f t="shared" si="9"/>
        <v>16</v>
      </c>
      <c r="AD33" s="17">
        <f t="shared" si="9"/>
        <v>0</v>
      </c>
      <c r="AE33" s="17">
        <f t="shared" si="9"/>
        <v>40</v>
      </c>
      <c r="AF33" s="17">
        <f t="shared" si="9"/>
        <v>40</v>
      </c>
      <c r="AG33" s="73">
        <f t="shared" si="9"/>
        <v>40</v>
      </c>
      <c r="AH33" s="74">
        <f t="shared" si="6"/>
        <v>0</v>
      </c>
      <c r="AI33" s="17">
        <f t="shared" si="6"/>
        <v>0</v>
      </c>
      <c r="AJ33" s="73">
        <f t="shared" si="6"/>
        <v>0</v>
      </c>
      <c r="AK33" s="15">
        <f t="shared" si="1"/>
        <v>800</v>
      </c>
      <c r="AL33" s="16">
        <f t="shared" si="0"/>
        <v>200</v>
      </c>
      <c r="AM33" s="130"/>
      <c r="AN33" s="131"/>
      <c r="AP33" s="176" t="s">
        <v>157</v>
      </c>
      <c r="AQ33" s="177"/>
      <c r="AR33" s="177"/>
      <c r="AS33" s="177"/>
      <c r="AT33" s="157">
        <f>SUM(AT15:AT22)</f>
        <v>0.2</v>
      </c>
    </row>
    <row r="34" spans="1:46" ht="18" customHeight="1" x14ac:dyDescent="0.4">
      <c r="A34" s="134" t="s">
        <v>6</v>
      </c>
      <c r="B34" s="135"/>
      <c r="C34" s="135"/>
      <c r="D34" s="135"/>
      <c r="E34" s="135"/>
      <c r="F34" s="193">
        <v>4</v>
      </c>
      <c r="G34" s="194">
        <v>4</v>
      </c>
      <c r="H34" s="194">
        <v>4</v>
      </c>
      <c r="I34" s="194">
        <v>0</v>
      </c>
      <c r="J34" s="194">
        <v>4</v>
      </c>
      <c r="K34" s="194">
        <v>4</v>
      </c>
      <c r="L34" s="195">
        <v>4</v>
      </c>
      <c r="M34" s="193">
        <v>4</v>
      </c>
      <c r="N34" s="194">
        <v>4</v>
      </c>
      <c r="O34" s="194">
        <v>4</v>
      </c>
      <c r="P34" s="194">
        <v>0</v>
      </c>
      <c r="Q34" s="194">
        <v>4</v>
      </c>
      <c r="R34" s="194">
        <v>4</v>
      </c>
      <c r="S34" s="195">
        <v>4</v>
      </c>
      <c r="T34" s="193">
        <v>4</v>
      </c>
      <c r="U34" s="194">
        <v>4</v>
      </c>
      <c r="V34" s="194">
        <v>4</v>
      </c>
      <c r="W34" s="194">
        <v>0</v>
      </c>
      <c r="X34" s="194">
        <v>4</v>
      </c>
      <c r="Y34" s="194">
        <v>4</v>
      </c>
      <c r="Z34" s="195">
        <v>4</v>
      </c>
      <c r="AA34" s="193">
        <v>4</v>
      </c>
      <c r="AB34" s="194">
        <v>4</v>
      </c>
      <c r="AC34" s="194">
        <v>4</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加配加算計上不可</v>
      </c>
      <c r="AQ34" s="185"/>
      <c r="AR34" s="185"/>
      <c r="AS34" s="185"/>
      <c r="AT34" s="186"/>
    </row>
    <row r="35" spans="1:46" ht="18" customHeight="1" x14ac:dyDescent="0.4">
      <c r="A35" s="134" t="s">
        <v>148</v>
      </c>
      <c r="B35" s="135"/>
      <c r="C35" s="135"/>
      <c r="D35" s="135"/>
      <c r="E35" s="135"/>
      <c r="F35" s="193">
        <v>8</v>
      </c>
      <c r="G35" s="194">
        <v>9</v>
      </c>
      <c r="H35" s="194">
        <v>0</v>
      </c>
      <c r="I35" s="194">
        <v>0</v>
      </c>
      <c r="J35" s="194">
        <v>12</v>
      </c>
      <c r="K35" s="194">
        <v>13</v>
      </c>
      <c r="L35" s="195">
        <v>8</v>
      </c>
      <c r="M35" s="193">
        <v>8</v>
      </c>
      <c r="N35" s="194">
        <v>9</v>
      </c>
      <c r="O35" s="194">
        <v>0</v>
      </c>
      <c r="P35" s="194">
        <v>0</v>
      </c>
      <c r="Q35" s="194">
        <v>12</v>
      </c>
      <c r="R35" s="194">
        <v>13</v>
      </c>
      <c r="S35" s="195">
        <v>8</v>
      </c>
      <c r="T35" s="193">
        <v>8</v>
      </c>
      <c r="U35" s="194">
        <v>9</v>
      </c>
      <c r="V35" s="194">
        <v>0</v>
      </c>
      <c r="W35" s="194">
        <v>0</v>
      </c>
      <c r="X35" s="194">
        <v>12</v>
      </c>
      <c r="Y35" s="194">
        <v>13</v>
      </c>
      <c r="Z35" s="195">
        <v>8</v>
      </c>
      <c r="AA35" s="193">
        <v>8</v>
      </c>
      <c r="AB35" s="194">
        <v>9</v>
      </c>
      <c r="AC35" s="194">
        <v>0</v>
      </c>
      <c r="AD35" s="194">
        <v>0</v>
      </c>
      <c r="AE35" s="194">
        <v>12</v>
      </c>
      <c r="AF35" s="194">
        <v>13</v>
      </c>
      <c r="AG35" s="195">
        <v>8</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L36" si="10">IF(G34=0,0,IF(G35&lt;11,2,3))</f>
        <v>2</v>
      </c>
      <c r="H36" s="58">
        <f t="shared" si="10"/>
        <v>2</v>
      </c>
      <c r="I36" s="58">
        <f t="shared" si="10"/>
        <v>0</v>
      </c>
      <c r="J36" s="92">
        <f t="shared" si="10"/>
        <v>3</v>
      </c>
      <c r="K36" s="92">
        <f t="shared" si="10"/>
        <v>3</v>
      </c>
      <c r="L36" s="75">
        <f t="shared" si="10"/>
        <v>2</v>
      </c>
      <c r="M36" s="76">
        <f>IF(M34=0,0,IF(M35&lt;11,2,3))</f>
        <v>2</v>
      </c>
      <c r="N36" s="58">
        <f t="shared" ref="N36:S36" si="11">IF(N34=0,0,IF(N35&lt;11,2,3))</f>
        <v>2</v>
      </c>
      <c r="O36" s="58">
        <f t="shared" si="11"/>
        <v>2</v>
      </c>
      <c r="P36" s="58">
        <f t="shared" si="11"/>
        <v>0</v>
      </c>
      <c r="Q36" s="92">
        <f t="shared" si="11"/>
        <v>3</v>
      </c>
      <c r="R36" s="92">
        <f t="shared" si="11"/>
        <v>3</v>
      </c>
      <c r="S36" s="75">
        <f t="shared" si="11"/>
        <v>2</v>
      </c>
      <c r="T36" s="76">
        <f>IF(T34=0,0,IF(T35&lt;11,2,3))</f>
        <v>2</v>
      </c>
      <c r="U36" s="58">
        <f t="shared" ref="U36:Z36" si="12">IF(U34=0,0,IF(U35&lt;11,2,3))</f>
        <v>2</v>
      </c>
      <c r="V36" s="58">
        <f t="shared" si="12"/>
        <v>2</v>
      </c>
      <c r="W36" s="58">
        <f t="shared" si="12"/>
        <v>0</v>
      </c>
      <c r="X36" s="92">
        <f t="shared" si="12"/>
        <v>3</v>
      </c>
      <c r="Y36" s="92">
        <f t="shared" si="12"/>
        <v>3</v>
      </c>
      <c r="Z36" s="75">
        <f t="shared" si="12"/>
        <v>2</v>
      </c>
      <c r="AA36" s="76">
        <f>IF(AA34=0,0,IF(AA35&lt;11,2,3))</f>
        <v>2</v>
      </c>
      <c r="AB36" s="58">
        <f t="shared" ref="AB36:AG36" si="13">IF(AB34=0,0,IF(AB35&lt;11,2,3))</f>
        <v>2</v>
      </c>
      <c r="AC36" s="58">
        <f t="shared" si="13"/>
        <v>2</v>
      </c>
      <c r="AD36" s="58">
        <f t="shared" si="13"/>
        <v>0</v>
      </c>
      <c r="AE36" s="92">
        <f t="shared" si="13"/>
        <v>3</v>
      </c>
      <c r="AF36" s="92">
        <f t="shared" si="13"/>
        <v>3</v>
      </c>
      <c r="AG36" s="75">
        <f t="shared" si="13"/>
        <v>2</v>
      </c>
      <c r="AH36" s="76">
        <f t="shared" ref="AH36:AJ36" si="14">IF(AH34=0,0,IF(AH35&lt;11,2,3))</f>
        <v>0</v>
      </c>
      <c r="AI36" s="58">
        <f t="shared" si="14"/>
        <v>0</v>
      </c>
      <c r="AJ36" s="75">
        <f t="shared" si="14"/>
        <v>0</v>
      </c>
      <c r="AK36" s="137" t="s">
        <v>150</v>
      </c>
      <c r="AL36" s="138"/>
      <c r="AM36" s="138"/>
      <c r="AN36" s="139"/>
      <c r="AP36" s="184"/>
      <c r="AQ36" s="185"/>
      <c r="AR36" s="185"/>
      <c r="AS36" s="185"/>
      <c r="AT36" s="186"/>
    </row>
    <row r="37" spans="1:46" ht="18" customHeight="1" thickBot="1" x14ac:dyDescent="0.45">
      <c r="A37" s="143" t="s">
        <v>170</v>
      </c>
      <c r="B37" s="144"/>
      <c r="C37" s="144"/>
      <c r="D37" s="144"/>
      <c r="E37" s="144"/>
      <c r="F37" s="77">
        <f>IF(F34=0,0,COUNTIF(F15:F32,"&gt;="&amp;F34))</f>
        <v>2</v>
      </c>
      <c r="G37" s="78">
        <f t="shared" ref="G37:AJ37" si="15">IF(G34=0,0,COUNTIF(G15:G32,"&gt;="&amp;G34))</f>
        <v>2</v>
      </c>
      <c r="H37" s="78">
        <f t="shared" si="15"/>
        <v>2</v>
      </c>
      <c r="I37" s="78">
        <f t="shared" si="15"/>
        <v>0</v>
      </c>
      <c r="J37" s="78">
        <f t="shared" si="15"/>
        <v>3</v>
      </c>
      <c r="K37" s="78">
        <f t="shared" si="15"/>
        <v>3</v>
      </c>
      <c r="L37" s="79">
        <f t="shared" si="15"/>
        <v>3</v>
      </c>
      <c r="M37" s="77">
        <f>IF(M34=0,0,COUNTIF(M15:M32,"&gt;="&amp;M34))</f>
        <v>2</v>
      </c>
      <c r="N37" s="78">
        <f t="shared" ref="N37:S37" si="16">IF(N34=0,0,COUNTIF(N15:N32,"&gt;="&amp;N34))</f>
        <v>2</v>
      </c>
      <c r="O37" s="78">
        <f t="shared" si="16"/>
        <v>2</v>
      </c>
      <c r="P37" s="78">
        <f t="shared" si="16"/>
        <v>0</v>
      </c>
      <c r="Q37" s="78">
        <f t="shared" si="16"/>
        <v>3</v>
      </c>
      <c r="R37" s="78">
        <f t="shared" si="16"/>
        <v>3</v>
      </c>
      <c r="S37" s="79">
        <f t="shared" si="16"/>
        <v>3</v>
      </c>
      <c r="T37" s="77">
        <f>IF(T34=0,0,COUNTIF(T15:T32,"&gt;="&amp;T34))</f>
        <v>2</v>
      </c>
      <c r="U37" s="78">
        <f t="shared" ref="U37:Z37" si="17">IF(U34=0,0,COUNTIF(U15:U32,"&gt;="&amp;U34))</f>
        <v>2</v>
      </c>
      <c r="V37" s="78">
        <f t="shared" si="17"/>
        <v>2</v>
      </c>
      <c r="W37" s="78">
        <f t="shared" si="17"/>
        <v>0</v>
      </c>
      <c r="X37" s="78">
        <f t="shared" si="17"/>
        <v>3</v>
      </c>
      <c r="Y37" s="78">
        <f t="shared" si="17"/>
        <v>3</v>
      </c>
      <c r="Z37" s="79">
        <f t="shared" si="17"/>
        <v>3</v>
      </c>
      <c r="AA37" s="77">
        <f>IF(AA34=0,0,COUNTIF(AA15:AA32,"&gt;="&amp;AA34))</f>
        <v>2</v>
      </c>
      <c r="AB37" s="78">
        <f t="shared" ref="AB37:AG37" si="18">IF(AB34=0,0,COUNTIF(AB15:AB32,"&gt;="&amp;AB34))</f>
        <v>2</v>
      </c>
      <c r="AC37" s="78">
        <f t="shared" si="18"/>
        <v>2</v>
      </c>
      <c r="AD37" s="78">
        <f t="shared" si="18"/>
        <v>0</v>
      </c>
      <c r="AE37" s="78">
        <f t="shared" si="18"/>
        <v>3</v>
      </c>
      <c r="AF37" s="78">
        <f t="shared" si="18"/>
        <v>3</v>
      </c>
      <c r="AG37" s="79">
        <f t="shared" si="18"/>
        <v>3</v>
      </c>
      <c r="AH37" s="77">
        <f t="shared" si="15"/>
        <v>0</v>
      </c>
      <c r="AI37" s="78">
        <f t="shared" si="15"/>
        <v>0</v>
      </c>
      <c r="AJ37" s="79">
        <f t="shared" si="15"/>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v>
      </c>
      <c r="J44" s="146"/>
      <c r="K44" s="146"/>
      <c r="L44" s="146"/>
      <c r="M44" s="146"/>
      <c r="N44" s="148"/>
      <c r="O44" s="145">
        <f>IF($AK$3="４週",SUMIFS($AK$12:$AK$32,$B$12:$B$32,O40)/4/$AC$6,IF($AK$3="歴月",SUMIFS($AK$12:$AK$32,$B$12:$B$32,O40)/$AL$6,"記載する期間を選択してください"))</f>
        <v>2</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operator="greaterThanOrEqual" allowBlank="1" showInputMessage="1" showErrorMessage="1" sqref="I38 L38"/>
    <dataValidation type="list" allowBlank="1" showInputMessage="1" showErrorMessage="1" sqref="AK4:AN4">
      <formula1>"予定,実績"</formula1>
    </dataValidation>
    <dataValidation type="list" allowBlank="1" showInputMessage="1" showErrorMessage="1" sqref="AK3:AN3">
      <formula1>"４週,歴月"</formula1>
    </dataValidation>
    <dataValidation type="list" allowBlank="1" showInputMessage="1" showErrorMessage="1" sqref="B12:B32">
      <formula1>INDIRECT($AK$1)</formula1>
    </dataValidation>
    <dataValidation type="list" allowBlank="1" showInputMessage="1" showErrorMessage="1" sqref="C1:AN2 AO1:BD4 C3:AJ4 C5:L32 A39:BD74 B1:B11 A1:A32 A33:L37 A38:H38 J38:K38 M5:AB38 AC7:AE38 AF5:AK38 AM5:BD38 AL5 AL7:AL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10.5" style="1" bestFit="1" customWidth="1"/>
    <col min="4"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190">
        <v>0</v>
      </c>
      <c r="G15" s="94">
        <v>8</v>
      </c>
      <c r="H15" s="94">
        <v>8</v>
      </c>
      <c r="I15" s="191">
        <v>0</v>
      </c>
      <c r="J15" s="94">
        <v>8</v>
      </c>
      <c r="K15" s="94">
        <v>8</v>
      </c>
      <c r="L15" s="95">
        <v>8</v>
      </c>
      <c r="M15" s="190">
        <v>0</v>
      </c>
      <c r="N15" s="94">
        <v>8</v>
      </c>
      <c r="O15" s="94">
        <v>8</v>
      </c>
      <c r="P15" s="191">
        <v>0</v>
      </c>
      <c r="Q15" s="94">
        <v>8</v>
      </c>
      <c r="R15" s="94">
        <v>8</v>
      </c>
      <c r="S15" s="95">
        <v>8</v>
      </c>
      <c r="T15" s="190">
        <v>0</v>
      </c>
      <c r="U15" s="94">
        <v>8</v>
      </c>
      <c r="V15" s="94">
        <v>8</v>
      </c>
      <c r="W15" s="191">
        <v>0</v>
      </c>
      <c r="X15" s="94">
        <v>8</v>
      </c>
      <c r="Y15" s="94">
        <v>8</v>
      </c>
      <c r="Z15" s="95">
        <v>8</v>
      </c>
      <c r="AA15" s="190">
        <v>0</v>
      </c>
      <c r="AB15" s="94">
        <v>8</v>
      </c>
      <c r="AC15" s="94">
        <v>8</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191">
        <v>0</v>
      </c>
      <c r="H16" s="94">
        <v>8</v>
      </c>
      <c r="I16" s="191">
        <v>0</v>
      </c>
      <c r="J16" s="94">
        <v>8</v>
      </c>
      <c r="K16" s="94">
        <v>8</v>
      </c>
      <c r="L16" s="95">
        <v>8</v>
      </c>
      <c r="M16" s="93">
        <v>8</v>
      </c>
      <c r="N16" s="191">
        <v>0</v>
      </c>
      <c r="O16" s="94">
        <v>8</v>
      </c>
      <c r="P16" s="191">
        <v>0</v>
      </c>
      <c r="Q16" s="94">
        <v>8</v>
      </c>
      <c r="R16" s="94">
        <v>8</v>
      </c>
      <c r="S16" s="95">
        <v>8</v>
      </c>
      <c r="T16" s="93">
        <v>8</v>
      </c>
      <c r="U16" s="191">
        <v>0</v>
      </c>
      <c r="V16" s="94">
        <v>8</v>
      </c>
      <c r="W16" s="191">
        <v>0</v>
      </c>
      <c r="X16" s="94">
        <v>8</v>
      </c>
      <c r="Y16" s="94">
        <v>8</v>
      </c>
      <c r="Z16" s="95">
        <v>8</v>
      </c>
      <c r="AA16" s="93">
        <v>8</v>
      </c>
      <c r="AB16" s="191">
        <v>0</v>
      </c>
      <c r="AC16" s="94">
        <v>8</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182</v>
      </c>
      <c r="D17" s="44" t="s">
        <v>48</v>
      </c>
      <c r="E17" s="45" t="s">
        <v>165</v>
      </c>
      <c r="F17" s="93">
        <v>8</v>
      </c>
      <c r="G17" s="94">
        <v>8</v>
      </c>
      <c r="H17" s="191">
        <v>0</v>
      </c>
      <c r="I17" s="191">
        <v>0</v>
      </c>
      <c r="J17" s="96">
        <v>8</v>
      </c>
      <c r="K17" s="96">
        <v>8</v>
      </c>
      <c r="L17" s="98">
        <v>8</v>
      </c>
      <c r="M17" s="93">
        <v>8</v>
      </c>
      <c r="N17" s="94">
        <v>8</v>
      </c>
      <c r="O17" s="191">
        <v>0</v>
      </c>
      <c r="P17" s="191">
        <v>0</v>
      </c>
      <c r="Q17" s="96">
        <v>8</v>
      </c>
      <c r="R17" s="96">
        <v>8</v>
      </c>
      <c r="S17" s="98">
        <v>8</v>
      </c>
      <c r="T17" s="93">
        <v>8</v>
      </c>
      <c r="U17" s="94">
        <v>8</v>
      </c>
      <c r="V17" s="191">
        <v>0</v>
      </c>
      <c r="W17" s="191">
        <v>0</v>
      </c>
      <c r="X17" s="96">
        <v>8</v>
      </c>
      <c r="Y17" s="96">
        <v>8</v>
      </c>
      <c r="Z17" s="98">
        <v>8</v>
      </c>
      <c r="AA17" s="93">
        <v>8</v>
      </c>
      <c r="AB17" s="94">
        <v>8</v>
      </c>
      <c r="AC17" s="191">
        <v>0</v>
      </c>
      <c r="AD17" s="191">
        <v>0</v>
      </c>
      <c r="AE17" s="96">
        <v>8</v>
      </c>
      <c r="AF17" s="96">
        <v>8</v>
      </c>
      <c r="AG17" s="98">
        <v>8</v>
      </c>
      <c r="AH17" s="190"/>
      <c r="AI17" s="191"/>
      <c r="AJ17" s="192"/>
      <c r="AK17" s="15">
        <f t="shared" si="1"/>
        <v>160</v>
      </c>
      <c r="AL17" s="16">
        <f t="shared" si="0"/>
        <v>40</v>
      </c>
      <c r="AM17" s="130"/>
      <c r="AN17" s="131"/>
      <c r="AP17" s="155">
        <f>SUM(J17:L17,Q17:S17,X17:Z17,AE17:AG17)</f>
        <v>96</v>
      </c>
      <c r="AQ17" s="170" t="s">
        <v>156</v>
      </c>
      <c r="AR17" s="170">
        <f>$AC$6*4</f>
        <v>160</v>
      </c>
      <c r="AS17" s="170" t="s">
        <v>155</v>
      </c>
      <c r="AT17" s="171">
        <f>ROUND(AP17/AR17,2)</f>
        <v>0.6</v>
      </c>
      <c r="AV17" s="90"/>
      <c r="AW17" s="90"/>
      <c r="AX17" s="90"/>
      <c r="AY17" s="90"/>
      <c r="AZ17" s="90"/>
      <c r="BA17" s="90"/>
      <c r="BB17" s="90"/>
      <c r="BC17" s="90"/>
      <c r="BD17" s="90"/>
    </row>
    <row r="18" spans="1:56" ht="18" customHeight="1" x14ac:dyDescent="0.4">
      <c r="A18" s="80">
        <v>6</v>
      </c>
      <c r="B18" s="200" t="s">
        <v>167</v>
      </c>
      <c r="C18" s="201" t="s">
        <v>186</v>
      </c>
      <c r="D18" s="44" t="s">
        <v>168</v>
      </c>
      <c r="E18" s="45" t="s">
        <v>166</v>
      </c>
      <c r="F18" s="97">
        <v>4</v>
      </c>
      <c r="G18" s="96">
        <v>4</v>
      </c>
      <c r="H18" s="191">
        <v>0</v>
      </c>
      <c r="I18" s="191">
        <v>0</v>
      </c>
      <c r="J18" s="96">
        <v>4</v>
      </c>
      <c r="K18" s="96">
        <v>4</v>
      </c>
      <c r="L18" s="98">
        <v>4</v>
      </c>
      <c r="M18" s="97">
        <v>4</v>
      </c>
      <c r="N18" s="96">
        <v>4</v>
      </c>
      <c r="O18" s="191">
        <v>0</v>
      </c>
      <c r="P18" s="191">
        <v>0</v>
      </c>
      <c r="Q18" s="96">
        <v>4</v>
      </c>
      <c r="R18" s="96">
        <v>4</v>
      </c>
      <c r="S18" s="98">
        <v>4</v>
      </c>
      <c r="T18" s="97">
        <v>4</v>
      </c>
      <c r="U18" s="96">
        <v>4</v>
      </c>
      <c r="V18" s="191">
        <v>0</v>
      </c>
      <c r="W18" s="191">
        <v>0</v>
      </c>
      <c r="X18" s="96">
        <v>4</v>
      </c>
      <c r="Y18" s="96">
        <v>4</v>
      </c>
      <c r="Z18" s="98">
        <v>4</v>
      </c>
      <c r="AA18" s="97">
        <v>4</v>
      </c>
      <c r="AB18" s="96">
        <v>4</v>
      </c>
      <c r="AC18" s="191">
        <v>0</v>
      </c>
      <c r="AD18" s="191">
        <v>0</v>
      </c>
      <c r="AE18" s="96">
        <v>4</v>
      </c>
      <c r="AF18" s="96">
        <v>4</v>
      </c>
      <c r="AG18" s="98">
        <v>4</v>
      </c>
      <c r="AH18" s="190"/>
      <c r="AI18" s="191"/>
      <c r="AJ18" s="192"/>
      <c r="AK18" s="15">
        <f t="shared" si="1"/>
        <v>80</v>
      </c>
      <c r="AL18" s="16">
        <f t="shared" si="0"/>
        <v>20</v>
      </c>
      <c r="AM18" s="130"/>
      <c r="AN18" s="131"/>
      <c r="AP18" s="155">
        <f>SUM(F18:AG18)</f>
        <v>80</v>
      </c>
      <c r="AQ18" s="170" t="s">
        <v>156</v>
      </c>
      <c r="AR18" s="170">
        <f t="shared" ref="AR18:AR22" si="4">$AC$6*4</f>
        <v>160</v>
      </c>
      <c r="AS18" s="170" t="s">
        <v>155</v>
      </c>
      <c r="AT18" s="171">
        <f t="shared" ref="AT18:AT22" si="5">ROUND(AP18/AR18,2)</f>
        <v>0.5</v>
      </c>
      <c r="AV18" s="89"/>
      <c r="AW18" s="90"/>
      <c r="AX18" s="90"/>
      <c r="AY18" s="90"/>
      <c r="AZ18" s="90"/>
      <c r="BA18" s="90"/>
      <c r="BB18" s="90"/>
      <c r="BC18" s="90"/>
      <c r="BD18" s="90"/>
    </row>
    <row r="19" spans="1:56" ht="18" customHeight="1" x14ac:dyDescent="0.4">
      <c r="A19" s="80">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c r="AQ19" s="170" t="s">
        <v>156</v>
      </c>
      <c r="AR19" s="170">
        <f t="shared" si="4"/>
        <v>160</v>
      </c>
      <c r="AS19" s="170" t="s">
        <v>155</v>
      </c>
      <c r="AT19" s="171">
        <f t="shared" si="5"/>
        <v>0</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1.1000000000000001</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36</v>
      </c>
      <c r="G33" s="17">
        <f t="shared" ref="G33:AJ33" si="6">+SUM(G12:G32)</f>
        <v>36</v>
      </c>
      <c r="H33" s="17">
        <f t="shared" si="6"/>
        <v>16</v>
      </c>
      <c r="I33" s="17">
        <f t="shared" si="6"/>
        <v>0</v>
      </c>
      <c r="J33" s="17">
        <f t="shared" si="6"/>
        <v>44</v>
      </c>
      <c r="K33" s="17">
        <f t="shared" si="6"/>
        <v>44</v>
      </c>
      <c r="L33" s="73">
        <f t="shared" si="6"/>
        <v>44</v>
      </c>
      <c r="M33" s="74">
        <f t="shared" si="6"/>
        <v>36</v>
      </c>
      <c r="N33" s="17">
        <f t="shared" si="6"/>
        <v>36</v>
      </c>
      <c r="O33" s="17">
        <f t="shared" si="6"/>
        <v>16</v>
      </c>
      <c r="P33" s="17">
        <f t="shared" si="6"/>
        <v>0</v>
      </c>
      <c r="Q33" s="17">
        <f t="shared" si="6"/>
        <v>44</v>
      </c>
      <c r="R33" s="17">
        <f t="shared" si="6"/>
        <v>44</v>
      </c>
      <c r="S33" s="73">
        <f t="shared" si="6"/>
        <v>44</v>
      </c>
      <c r="T33" s="74">
        <f t="shared" si="6"/>
        <v>36</v>
      </c>
      <c r="U33" s="17">
        <f t="shared" si="6"/>
        <v>36</v>
      </c>
      <c r="V33" s="17">
        <f t="shared" si="6"/>
        <v>16</v>
      </c>
      <c r="W33" s="17">
        <f t="shared" si="6"/>
        <v>0</v>
      </c>
      <c r="X33" s="17">
        <f t="shared" si="6"/>
        <v>44</v>
      </c>
      <c r="Y33" s="17">
        <f t="shared" si="6"/>
        <v>44</v>
      </c>
      <c r="Z33" s="73">
        <f t="shared" si="6"/>
        <v>44</v>
      </c>
      <c r="AA33" s="74">
        <f t="shared" si="6"/>
        <v>36</v>
      </c>
      <c r="AB33" s="17">
        <f t="shared" si="6"/>
        <v>36</v>
      </c>
      <c r="AC33" s="17">
        <f t="shared" si="6"/>
        <v>16</v>
      </c>
      <c r="AD33" s="17">
        <f t="shared" si="6"/>
        <v>0</v>
      </c>
      <c r="AE33" s="17">
        <f t="shared" si="6"/>
        <v>44</v>
      </c>
      <c r="AF33" s="17">
        <f t="shared" si="6"/>
        <v>44</v>
      </c>
      <c r="AG33" s="73">
        <f t="shared" si="6"/>
        <v>44</v>
      </c>
      <c r="AH33" s="74">
        <f t="shared" si="6"/>
        <v>0</v>
      </c>
      <c r="AI33" s="17">
        <f t="shared" si="6"/>
        <v>0</v>
      </c>
      <c r="AJ33" s="73">
        <f t="shared" si="6"/>
        <v>0</v>
      </c>
      <c r="AK33" s="15">
        <f t="shared" si="1"/>
        <v>880</v>
      </c>
      <c r="AL33" s="16">
        <f t="shared" si="0"/>
        <v>220</v>
      </c>
      <c r="AM33" s="130"/>
      <c r="AN33" s="131"/>
      <c r="AP33" s="176" t="s">
        <v>157</v>
      </c>
      <c r="AQ33" s="177"/>
      <c r="AR33" s="177"/>
      <c r="AS33" s="177"/>
      <c r="AT33" s="157">
        <f>SUM(AT15:AT22)</f>
        <v>1.1000000000000001</v>
      </c>
    </row>
    <row r="34" spans="1:46" ht="18" customHeight="1" x14ac:dyDescent="0.4">
      <c r="A34" s="134" t="s">
        <v>6</v>
      </c>
      <c r="B34" s="135"/>
      <c r="C34" s="135"/>
      <c r="D34" s="135"/>
      <c r="E34" s="135"/>
      <c r="F34" s="193">
        <v>4</v>
      </c>
      <c r="G34" s="194">
        <v>4</v>
      </c>
      <c r="H34" s="194">
        <v>4</v>
      </c>
      <c r="I34" s="194">
        <v>0</v>
      </c>
      <c r="J34" s="194">
        <v>4</v>
      </c>
      <c r="K34" s="194">
        <v>4</v>
      </c>
      <c r="L34" s="195">
        <v>4</v>
      </c>
      <c r="M34" s="193">
        <v>4</v>
      </c>
      <c r="N34" s="194">
        <v>4</v>
      </c>
      <c r="O34" s="194">
        <v>4</v>
      </c>
      <c r="P34" s="194">
        <v>0</v>
      </c>
      <c r="Q34" s="194">
        <v>4</v>
      </c>
      <c r="R34" s="194">
        <v>4</v>
      </c>
      <c r="S34" s="195">
        <v>4</v>
      </c>
      <c r="T34" s="193">
        <v>4</v>
      </c>
      <c r="U34" s="194">
        <v>4</v>
      </c>
      <c r="V34" s="194">
        <v>4</v>
      </c>
      <c r="W34" s="194">
        <v>0</v>
      </c>
      <c r="X34" s="194">
        <v>4</v>
      </c>
      <c r="Y34" s="194">
        <v>4</v>
      </c>
      <c r="Z34" s="195">
        <v>4</v>
      </c>
      <c r="AA34" s="193">
        <v>4</v>
      </c>
      <c r="AB34" s="194">
        <v>4</v>
      </c>
      <c r="AC34" s="194">
        <v>4</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児童指導員等加配加算か専門的支援体制加算、どちらかの計上可能性あり</v>
      </c>
      <c r="AQ34" s="185"/>
      <c r="AR34" s="185"/>
      <c r="AS34" s="185"/>
      <c r="AT34" s="186"/>
    </row>
    <row r="35" spans="1:46" ht="18" customHeight="1" x14ac:dyDescent="0.4">
      <c r="A35" s="134" t="s">
        <v>148</v>
      </c>
      <c r="B35" s="135"/>
      <c r="C35" s="135"/>
      <c r="D35" s="135"/>
      <c r="E35" s="135"/>
      <c r="F35" s="193">
        <v>10</v>
      </c>
      <c r="G35" s="194">
        <v>10</v>
      </c>
      <c r="H35" s="194">
        <v>10</v>
      </c>
      <c r="I35" s="194">
        <v>0</v>
      </c>
      <c r="J35" s="194">
        <v>10</v>
      </c>
      <c r="K35" s="194">
        <v>10</v>
      </c>
      <c r="L35" s="195">
        <v>10</v>
      </c>
      <c r="M35" s="193">
        <v>10</v>
      </c>
      <c r="N35" s="194">
        <v>10</v>
      </c>
      <c r="O35" s="194">
        <v>10</v>
      </c>
      <c r="P35" s="194">
        <v>0</v>
      </c>
      <c r="Q35" s="194">
        <v>10</v>
      </c>
      <c r="R35" s="194">
        <v>10</v>
      </c>
      <c r="S35" s="195">
        <v>10</v>
      </c>
      <c r="T35" s="193">
        <v>10</v>
      </c>
      <c r="U35" s="194">
        <v>10</v>
      </c>
      <c r="V35" s="194">
        <v>10</v>
      </c>
      <c r="W35" s="194">
        <v>0</v>
      </c>
      <c r="X35" s="194">
        <v>10</v>
      </c>
      <c r="Y35" s="194">
        <v>10</v>
      </c>
      <c r="Z35" s="195">
        <v>10</v>
      </c>
      <c r="AA35" s="193">
        <v>10</v>
      </c>
      <c r="AB35" s="194">
        <v>10</v>
      </c>
      <c r="AC35" s="194">
        <v>10</v>
      </c>
      <c r="AD35" s="194">
        <v>0</v>
      </c>
      <c r="AE35" s="194">
        <v>10</v>
      </c>
      <c r="AF35" s="194">
        <v>10</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7">IF(G34=0,0,IF(G35&lt;11,2,3))</f>
        <v>2</v>
      </c>
      <c r="H36" s="58">
        <f t="shared" si="7"/>
        <v>2</v>
      </c>
      <c r="I36" s="58">
        <f t="shared" si="7"/>
        <v>0</v>
      </c>
      <c r="J36" s="58">
        <f t="shared" si="7"/>
        <v>2</v>
      </c>
      <c r="K36" s="58">
        <f t="shared" si="7"/>
        <v>2</v>
      </c>
      <c r="L36" s="75">
        <f t="shared" si="7"/>
        <v>2</v>
      </c>
      <c r="M36" s="76">
        <f t="shared" si="7"/>
        <v>2</v>
      </c>
      <c r="N36" s="58">
        <f t="shared" si="7"/>
        <v>2</v>
      </c>
      <c r="O36" s="58">
        <f t="shared" si="7"/>
        <v>2</v>
      </c>
      <c r="P36" s="58">
        <f t="shared" si="7"/>
        <v>0</v>
      </c>
      <c r="Q36" s="58">
        <f t="shared" si="7"/>
        <v>2</v>
      </c>
      <c r="R36" s="58">
        <f t="shared" si="7"/>
        <v>2</v>
      </c>
      <c r="S36" s="75">
        <f t="shared" si="7"/>
        <v>2</v>
      </c>
      <c r="T36" s="76">
        <f t="shared" si="7"/>
        <v>2</v>
      </c>
      <c r="U36" s="58">
        <f t="shared" si="7"/>
        <v>2</v>
      </c>
      <c r="V36" s="58">
        <f t="shared" si="7"/>
        <v>2</v>
      </c>
      <c r="W36" s="58">
        <f t="shared" si="7"/>
        <v>0</v>
      </c>
      <c r="X36" s="58">
        <f t="shared" si="7"/>
        <v>2</v>
      </c>
      <c r="Y36" s="58">
        <f t="shared" si="7"/>
        <v>2</v>
      </c>
      <c r="Z36" s="75">
        <f t="shared" si="7"/>
        <v>2</v>
      </c>
      <c r="AA36" s="76">
        <f t="shared" si="7"/>
        <v>2</v>
      </c>
      <c r="AB36" s="58">
        <f t="shared" si="7"/>
        <v>2</v>
      </c>
      <c r="AC36" s="58">
        <f t="shared" si="7"/>
        <v>2</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84"/>
      <c r="AQ36" s="185"/>
      <c r="AR36" s="185"/>
      <c r="AS36" s="185"/>
      <c r="AT36" s="186"/>
    </row>
    <row r="37" spans="1:46" ht="18" customHeight="1" thickBot="1" x14ac:dyDescent="0.45">
      <c r="A37" s="143" t="s">
        <v>170</v>
      </c>
      <c r="B37" s="144"/>
      <c r="C37" s="144"/>
      <c r="D37" s="144"/>
      <c r="E37" s="144"/>
      <c r="F37" s="77">
        <f>IF(F34=0,0,COUNTIF(F15:F32,"&gt;="&amp;F34))</f>
        <v>3</v>
      </c>
      <c r="G37" s="78">
        <f t="shared" ref="G37:AJ37" si="8">IF(G34=0,0,COUNTIF(G15:G32,"&gt;="&amp;G34))</f>
        <v>3</v>
      </c>
      <c r="H37" s="78">
        <f t="shared" si="8"/>
        <v>2</v>
      </c>
      <c r="I37" s="78">
        <f t="shared" si="8"/>
        <v>0</v>
      </c>
      <c r="J37" s="78">
        <f t="shared" si="8"/>
        <v>4</v>
      </c>
      <c r="K37" s="78">
        <f t="shared" si="8"/>
        <v>4</v>
      </c>
      <c r="L37" s="79">
        <f t="shared" si="8"/>
        <v>4</v>
      </c>
      <c r="M37" s="77">
        <f t="shared" si="8"/>
        <v>3</v>
      </c>
      <c r="N37" s="78">
        <f t="shared" si="8"/>
        <v>3</v>
      </c>
      <c r="O37" s="78">
        <f t="shared" si="8"/>
        <v>2</v>
      </c>
      <c r="P37" s="78">
        <f t="shared" si="8"/>
        <v>0</v>
      </c>
      <c r="Q37" s="78">
        <f t="shared" si="8"/>
        <v>4</v>
      </c>
      <c r="R37" s="78">
        <f t="shared" si="8"/>
        <v>4</v>
      </c>
      <c r="S37" s="79">
        <f t="shared" si="8"/>
        <v>4</v>
      </c>
      <c r="T37" s="77">
        <f t="shared" si="8"/>
        <v>3</v>
      </c>
      <c r="U37" s="78">
        <f t="shared" si="8"/>
        <v>3</v>
      </c>
      <c r="V37" s="78">
        <f t="shared" si="8"/>
        <v>2</v>
      </c>
      <c r="W37" s="78">
        <f t="shared" si="8"/>
        <v>0</v>
      </c>
      <c r="X37" s="78">
        <f t="shared" si="8"/>
        <v>4</v>
      </c>
      <c r="Y37" s="78">
        <f t="shared" si="8"/>
        <v>4</v>
      </c>
      <c r="Z37" s="79">
        <f t="shared" si="8"/>
        <v>4</v>
      </c>
      <c r="AA37" s="77">
        <f t="shared" si="8"/>
        <v>3</v>
      </c>
      <c r="AB37" s="78">
        <f t="shared" si="8"/>
        <v>3</v>
      </c>
      <c r="AC37" s="78">
        <f t="shared" si="8"/>
        <v>2</v>
      </c>
      <c r="AD37" s="78">
        <f t="shared" si="8"/>
        <v>0</v>
      </c>
      <c r="AE37" s="78">
        <f t="shared" si="8"/>
        <v>4</v>
      </c>
      <c r="AF37" s="78">
        <f t="shared" si="8"/>
        <v>4</v>
      </c>
      <c r="AG37" s="79">
        <f t="shared" si="8"/>
        <v>4</v>
      </c>
      <c r="AH37" s="77">
        <f t="shared" si="8"/>
        <v>0</v>
      </c>
      <c r="AI37" s="78">
        <f t="shared" si="8"/>
        <v>0</v>
      </c>
      <c r="AJ37" s="79">
        <f t="shared" si="8"/>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1.5</v>
      </c>
      <c r="J44" s="146"/>
      <c r="K44" s="146"/>
      <c r="L44" s="146"/>
      <c r="M44" s="146"/>
      <c r="N44" s="148"/>
      <c r="O44" s="145">
        <f>IF($AK$3="４週",SUMIFS($AK$12:$AK$32,$B$12:$B$32,O40)/4/$AC$6,IF($AK$3="歴月",SUMIFS($AK$12:$AK$32,$B$12:$B$32,O40)/$AL$6,"記載する期間を選択してください"))</f>
        <v>2</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type="list" allowBlank="1" showInputMessage="1" showErrorMessage="1" sqref="B12:B32">
      <formula1>INDIRECT($AK$1)</formula1>
    </dataValidation>
    <dataValidation type="list" allowBlank="1" showInputMessage="1" showErrorMessage="1" sqref="AK3:AN3">
      <formula1>"４週,歴月"</formula1>
    </dataValidation>
    <dataValidation type="list" allowBlank="1" showInputMessage="1" showErrorMessage="1" sqref="AK4:AN4">
      <formula1>"予定,実績"</formula1>
    </dataValidation>
    <dataValidation operator="greaterThanOrEqual" allowBlank="1" showInputMessage="1" showErrorMessage="1" sqref="I38 L38"/>
    <dataValidation type="list" allowBlank="1" showInputMessage="1" showErrorMessage="1" sqref="C1:AN2 AO1:BD4 C3:AJ4 A39:BD74 C5:L32 B1:B11 A1:A32 A33:L37 A38:H38 J38:K38 M5:AB38 AC7:AE38 AC5:AE5 AF5:AK38 AM5:BD38 AL5 AL7:AL38">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10.5" style="1" bestFit="1" customWidth="1"/>
    <col min="4"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80">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80">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80">
        <v>3</v>
      </c>
      <c r="B15" s="200" t="s">
        <v>47</v>
      </c>
      <c r="C15" s="201" t="s">
        <v>182</v>
      </c>
      <c r="D15" s="44"/>
      <c r="E15" s="45" t="s">
        <v>163</v>
      </c>
      <c r="F15" s="190">
        <v>0</v>
      </c>
      <c r="G15" s="94">
        <v>8</v>
      </c>
      <c r="H15" s="94">
        <v>8</v>
      </c>
      <c r="I15" s="191">
        <v>0</v>
      </c>
      <c r="J15" s="94">
        <v>8</v>
      </c>
      <c r="K15" s="94">
        <v>8</v>
      </c>
      <c r="L15" s="95">
        <v>8</v>
      </c>
      <c r="M15" s="190">
        <v>0</v>
      </c>
      <c r="N15" s="94">
        <v>8</v>
      </c>
      <c r="O15" s="94">
        <v>8</v>
      </c>
      <c r="P15" s="191">
        <v>0</v>
      </c>
      <c r="Q15" s="94">
        <v>8</v>
      </c>
      <c r="R15" s="94">
        <v>8</v>
      </c>
      <c r="S15" s="95">
        <v>8</v>
      </c>
      <c r="T15" s="190">
        <v>0</v>
      </c>
      <c r="U15" s="94">
        <v>8</v>
      </c>
      <c r="V15" s="94">
        <v>8</v>
      </c>
      <c r="W15" s="191">
        <v>0</v>
      </c>
      <c r="X15" s="94">
        <v>8</v>
      </c>
      <c r="Y15" s="94">
        <v>8</v>
      </c>
      <c r="Z15" s="95">
        <v>8</v>
      </c>
      <c r="AA15" s="190">
        <v>0</v>
      </c>
      <c r="AB15" s="94">
        <v>8</v>
      </c>
      <c r="AC15" s="94">
        <v>8</v>
      </c>
      <c r="AD15" s="191">
        <v>0</v>
      </c>
      <c r="AE15" s="94">
        <v>8</v>
      </c>
      <c r="AF15" s="94">
        <v>8</v>
      </c>
      <c r="AG15" s="95">
        <v>8</v>
      </c>
      <c r="AH15" s="190"/>
      <c r="AI15" s="191"/>
      <c r="AJ15" s="192"/>
      <c r="AK15" s="15">
        <f t="shared" si="1"/>
        <v>160</v>
      </c>
      <c r="AL15" s="16">
        <f t="shared" si="0"/>
        <v>40</v>
      </c>
      <c r="AM15" s="130"/>
      <c r="AN15" s="131"/>
      <c r="AP15" s="155"/>
      <c r="AQ15" s="170" t="s">
        <v>156</v>
      </c>
      <c r="AR15" s="170">
        <f t="shared" ref="AR15:AR16" si="2">$AC$6*4</f>
        <v>160</v>
      </c>
      <c r="AS15" s="170" t="s">
        <v>155</v>
      </c>
      <c r="AT15" s="171">
        <f t="shared" ref="AT15:AT16" si="3">ROUND(AP15/AR15,2)</f>
        <v>0</v>
      </c>
      <c r="AV15" s="90"/>
      <c r="AW15" s="90"/>
      <c r="AX15" s="90"/>
      <c r="AY15" s="90"/>
      <c r="AZ15" s="90"/>
      <c r="BA15" s="90"/>
      <c r="BB15" s="90"/>
      <c r="BC15" s="90"/>
      <c r="BD15" s="90"/>
    </row>
    <row r="16" spans="1:56" ht="18" customHeight="1" x14ac:dyDescent="0.4">
      <c r="A16" s="80">
        <v>4</v>
      </c>
      <c r="B16" s="200" t="s">
        <v>48</v>
      </c>
      <c r="C16" s="201" t="s">
        <v>182</v>
      </c>
      <c r="D16" s="44" t="s">
        <v>48</v>
      </c>
      <c r="E16" s="45" t="s">
        <v>164</v>
      </c>
      <c r="F16" s="93">
        <v>8</v>
      </c>
      <c r="G16" s="191">
        <v>0</v>
      </c>
      <c r="H16" s="94">
        <v>8</v>
      </c>
      <c r="I16" s="191">
        <v>0</v>
      </c>
      <c r="J16" s="94">
        <v>8</v>
      </c>
      <c r="K16" s="94">
        <v>8</v>
      </c>
      <c r="L16" s="95">
        <v>8</v>
      </c>
      <c r="M16" s="93">
        <v>8</v>
      </c>
      <c r="N16" s="191">
        <v>0</v>
      </c>
      <c r="O16" s="94">
        <v>8</v>
      </c>
      <c r="P16" s="191">
        <v>0</v>
      </c>
      <c r="Q16" s="94">
        <v>8</v>
      </c>
      <c r="R16" s="94">
        <v>8</v>
      </c>
      <c r="S16" s="95">
        <v>8</v>
      </c>
      <c r="T16" s="93">
        <v>8</v>
      </c>
      <c r="U16" s="191">
        <v>0</v>
      </c>
      <c r="V16" s="94">
        <v>8</v>
      </c>
      <c r="W16" s="191">
        <v>0</v>
      </c>
      <c r="X16" s="94">
        <v>8</v>
      </c>
      <c r="Y16" s="94">
        <v>8</v>
      </c>
      <c r="Z16" s="95">
        <v>8</v>
      </c>
      <c r="AA16" s="93">
        <v>8</v>
      </c>
      <c r="AB16" s="191">
        <v>0</v>
      </c>
      <c r="AC16" s="94">
        <v>8</v>
      </c>
      <c r="AD16" s="191">
        <v>0</v>
      </c>
      <c r="AE16" s="94">
        <v>8</v>
      </c>
      <c r="AF16" s="94">
        <v>8</v>
      </c>
      <c r="AG16" s="95">
        <v>8</v>
      </c>
      <c r="AH16" s="190"/>
      <c r="AI16" s="191"/>
      <c r="AJ16" s="192"/>
      <c r="AK16" s="15">
        <f t="shared" si="1"/>
        <v>160</v>
      </c>
      <c r="AL16" s="16">
        <f t="shared" si="0"/>
        <v>40</v>
      </c>
      <c r="AM16" s="130"/>
      <c r="AN16" s="131"/>
      <c r="AP16" s="155"/>
      <c r="AQ16" s="170" t="s">
        <v>156</v>
      </c>
      <c r="AR16" s="170">
        <f t="shared" si="2"/>
        <v>160</v>
      </c>
      <c r="AS16" s="170" t="s">
        <v>155</v>
      </c>
      <c r="AT16" s="171">
        <f t="shared" si="3"/>
        <v>0</v>
      </c>
      <c r="AV16" s="90"/>
      <c r="AW16" s="90"/>
      <c r="AX16" s="90"/>
      <c r="AY16" s="90"/>
      <c r="AZ16" s="90"/>
      <c r="BA16" s="90"/>
      <c r="BB16" s="90"/>
      <c r="BC16" s="90"/>
      <c r="BD16" s="90"/>
    </row>
    <row r="17" spans="1:56" ht="18" customHeight="1" x14ac:dyDescent="0.4">
      <c r="A17" s="80">
        <v>5</v>
      </c>
      <c r="B17" s="200" t="s">
        <v>48</v>
      </c>
      <c r="C17" s="201" t="s">
        <v>182</v>
      </c>
      <c r="D17" s="44" t="s">
        <v>48</v>
      </c>
      <c r="E17" s="45" t="s">
        <v>165</v>
      </c>
      <c r="F17" s="93">
        <v>8</v>
      </c>
      <c r="G17" s="94">
        <v>8</v>
      </c>
      <c r="H17" s="191">
        <v>0</v>
      </c>
      <c r="I17" s="191">
        <v>0</v>
      </c>
      <c r="J17" s="96">
        <v>8</v>
      </c>
      <c r="K17" s="96">
        <v>8</v>
      </c>
      <c r="L17" s="98">
        <v>8</v>
      </c>
      <c r="M17" s="93">
        <v>8</v>
      </c>
      <c r="N17" s="94">
        <v>8</v>
      </c>
      <c r="O17" s="191">
        <v>0</v>
      </c>
      <c r="P17" s="191">
        <v>0</v>
      </c>
      <c r="Q17" s="96">
        <v>8</v>
      </c>
      <c r="R17" s="96">
        <v>8</v>
      </c>
      <c r="S17" s="98">
        <v>8</v>
      </c>
      <c r="T17" s="93">
        <v>8</v>
      </c>
      <c r="U17" s="94">
        <v>8</v>
      </c>
      <c r="V17" s="191">
        <v>0</v>
      </c>
      <c r="W17" s="191">
        <v>0</v>
      </c>
      <c r="X17" s="96">
        <v>8</v>
      </c>
      <c r="Y17" s="96">
        <v>8</v>
      </c>
      <c r="Z17" s="98">
        <v>8</v>
      </c>
      <c r="AA17" s="93">
        <v>8</v>
      </c>
      <c r="AB17" s="94">
        <v>8</v>
      </c>
      <c r="AC17" s="191">
        <v>0</v>
      </c>
      <c r="AD17" s="191">
        <v>0</v>
      </c>
      <c r="AE17" s="96">
        <v>8</v>
      </c>
      <c r="AF17" s="96">
        <v>8</v>
      </c>
      <c r="AG17" s="98">
        <v>8</v>
      </c>
      <c r="AH17" s="190"/>
      <c r="AI17" s="191"/>
      <c r="AJ17" s="192"/>
      <c r="AK17" s="15">
        <f t="shared" si="1"/>
        <v>160</v>
      </c>
      <c r="AL17" s="16">
        <f t="shared" si="0"/>
        <v>40</v>
      </c>
      <c r="AM17" s="130"/>
      <c r="AN17" s="131"/>
      <c r="AP17" s="155">
        <f>SUM(J17:L17,Q17:S17,X17:Z17,AE17:AG17)</f>
        <v>96</v>
      </c>
      <c r="AQ17" s="170" t="s">
        <v>156</v>
      </c>
      <c r="AR17" s="170">
        <f>$AC$6*4</f>
        <v>160</v>
      </c>
      <c r="AS17" s="170" t="s">
        <v>155</v>
      </c>
      <c r="AT17" s="171">
        <f>ROUND(AP17/AR17,2)</f>
        <v>0.6</v>
      </c>
      <c r="AV17" s="90"/>
      <c r="AW17" s="90"/>
      <c r="AX17" s="90"/>
      <c r="AY17" s="90"/>
      <c r="AZ17" s="90"/>
      <c r="BA17" s="90"/>
      <c r="BB17" s="90"/>
      <c r="BC17" s="90"/>
      <c r="BD17" s="90"/>
    </row>
    <row r="18" spans="1:56" ht="18" customHeight="1" x14ac:dyDescent="0.4">
      <c r="A18" s="80">
        <v>6</v>
      </c>
      <c r="B18" s="200" t="s">
        <v>47</v>
      </c>
      <c r="C18" s="201" t="s">
        <v>186</v>
      </c>
      <c r="D18" s="44"/>
      <c r="E18" s="45" t="s">
        <v>166</v>
      </c>
      <c r="F18" s="97">
        <v>4</v>
      </c>
      <c r="G18" s="96">
        <v>4</v>
      </c>
      <c r="H18" s="191">
        <v>0</v>
      </c>
      <c r="I18" s="191">
        <v>0</v>
      </c>
      <c r="J18" s="96">
        <v>4</v>
      </c>
      <c r="K18" s="96">
        <v>4</v>
      </c>
      <c r="L18" s="98">
        <v>4</v>
      </c>
      <c r="M18" s="97">
        <v>4</v>
      </c>
      <c r="N18" s="96">
        <v>4</v>
      </c>
      <c r="O18" s="191">
        <v>0</v>
      </c>
      <c r="P18" s="191">
        <v>0</v>
      </c>
      <c r="Q18" s="96">
        <v>4</v>
      </c>
      <c r="R18" s="96">
        <v>4</v>
      </c>
      <c r="S18" s="98">
        <v>4</v>
      </c>
      <c r="T18" s="97">
        <v>4</v>
      </c>
      <c r="U18" s="96">
        <v>4</v>
      </c>
      <c r="V18" s="191">
        <v>0</v>
      </c>
      <c r="W18" s="191">
        <v>0</v>
      </c>
      <c r="X18" s="96">
        <v>4</v>
      </c>
      <c r="Y18" s="96">
        <v>4</v>
      </c>
      <c r="Z18" s="98">
        <v>4</v>
      </c>
      <c r="AA18" s="97">
        <v>4</v>
      </c>
      <c r="AB18" s="96">
        <v>4</v>
      </c>
      <c r="AC18" s="191">
        <v>0</v>
      </c>
      <c r="AD18" s="191">
        <v>0</v>
      </c>
      <c r="AE18" s="96">
        <v>4</v>
      </c>
      <c r="AF18" s="96">
        <v>4</v>
      </c>
      <c r="AG18" s="98">
        <v>4</v>
      </c>
      <c r="AH18" s="190"/>
      <c r="AI18" s="191"/>
      <c r="AJ18" s="192"/>
      <c r="AK18" s="15">
        <f t="shared" si="1"/>
        <v>80</v>
      </c>
      <c r="AL18" s="16">
        <f t="shared" si="0"/>
        <v>20</v>
      </c>
      <c r="AM18" s="130"/>
      <c r="AN18" s="131"/>
      <c r="AP18" s="155">
        <f>SUM(F18:AG18)</f>
        <v>80</v>
      </c>
      <c r="AQ18" s="170" t="s">
        <v>156</v>
      </c>
      <c r="AR18" s="170">
        <f t="shared" ref="AR18:AR22" si="4">$AC$6*4</f>
        <v>160</v>
      </c>
      <c r="AS18" s="170" t="s">
        <v>155</v>
      </c>
      <c r="AT18" s="171">
        <f t="shared" ref="AT18:AT22" si="5">ROUND(AP18/AR18,2)</f>
        <v>0.5</v>
      </c>
      <c r="AV18" s="89"/>
      <c r="AW18" s="90"/>
      <c r="AX18" s="90"/>
      <c r="AY18" s="90"/>
      <c r="AZ18" s="90"/>
      <c r="BA18" s="90"/>
      <c r="BB18" s="90"/>
      <c r="BC18" s="90"/>
      <c r="BD18" s="90"/>
    </row>
    <row r="19" spans="1:56" ht="18" customHeight="1" x14ac:dyDescent="0.4">
      <c r="A19" s="80">
        <v>7</v>
      </c>
      <c r="B19" s="200" t="s">
        <v>49</v>
      </c>
      <c r="C19" s="201" t="s">
        <v>182</v>
      </c>
      <c r="D19" s="44" t="s">
        <v>176</v>
      </c>
      <c r="E19" s="45" t="s">
        <v>173</v>
      </c>
      <c r="F19" s="97">
        <v>8</v>
      </c>
      <c r="G19" s="96">
        <v>8</v>
      </c>
      <c r="H19" s="191">
        <v>0</v>
      </c>
      <c r="I19" s="191">
        <v>0</v>
      </c>
      <c r="J19" s="96">
        <v>8</v>
      </c>
      <c r="K19" s="96">
        <v>8</v>
      </c>
      <c r="L19" s="98">
        <v>8</v>
      </c>
      <c r="M19" s="97">
        <v>8</v>
      </c>
      <c r="N19" s="96">
        <v>8</v>
      </c>
      <c r="O19" s="191">
        <v>0</v>
      </c>
      <c r="P19" s="191">
        <v>0</v>
      </c>
      <c r="Q19" s="96">
        <v>8</v>
      </c>
      <c r="R19" s="96">
        <v>8</v>
      </c>
      <c r="S19" s="98">
        <v>8</v>
      </c>
      <c r="T19" s="97">
        <v>8</v>
      </c>
      <c r="U19" s="96">
        <v>8</v>
      </c>
      <c r="V19" s="191">
        <v>0</v>
      </c>
      <c r="W19" s="191">
        <v>0</v>
      </c>
      <c r="X19" s="96">
        <v>8</v>
      </c>
      <c r="Y19" s="96">
        <v>8</v>
      </c>
      <c r="Z19" s="98">
        <v>8</v>
      </c>
      <c r="AA19" s="97">
        <v>8</v>
      </c>
      <c r="AB19" s="96">
        <v>8</v>
      </c>
      <c r="AC19" s="191">
        <v>0</v>
      </c>
      <c r="AD19" s="191">
        <v>0</v>
      </c>
      <c r="AE19" s="96">
        <v>8</v>
      </c>
      <c r="AF19" s="96">
        <v>8</v>
      </c>
      <c r="AG19" s="98">
        <v>8</v>
      </c>
      <c r="AH19" s="190"/>
      <c r="AI19" s="191"/>
      <c r="AJ19" s="192"/>
      <c r="AK19" s="15">
        <f t="shared" si="1"/>
        <v>160</v>
      </c>
      <c r="AL19" s="16">
        <f t="shared" si="0"/>
        <v>40</v>
      </c>
      <c r="AM19" s="130"/>
      <c r="AN19" s="131"/>
      <c r="AP19" s="155">
        <f>SUM(F19:AG19)</f>
        <v>160</v>
      </c>
      <c r="AQ19" s="170" t="s">
        <v>156</v>
      </c>
      <c r="AR19" s="170">
        <f t="shared" si="4"/>
        <v>160</v>
      </c>
      <c r="AS19" s="170" t="s">
        <v>155</v>
      </c>
      <c r="AT19" s="171">
        <f t="shared" si="5"/>
        <v>1</v>
      </c>
      <c r="AV19" s="90"/>
      <c r="AW19" s="90"/>
      <c r="AX19" s="90"/>
      <c r="AY19" s="90"/>
      <c r="AZ19" s="90"/>
      <c r="BA19" s="90"/>
      <c r="BB19" s="90"/>
      <c r="BC19" s="90"/>
      <c r="BD19" s="90"/>
    </row>
    <row r="20" spans="1:56" ht="18" customHeight="1" x14ac:dyDescent="0.4">
      <c r="A20" s="80">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156</v>
      </c>
      <c r="AR20" s="170">
        <f t="shared" si="4"/>
        <v>160</v>
      </c>
      <c r="AS20" s="170" t="s">
        <v>155</v>
      </c>
      <c r="AT20" s="171">
        <f t="shared" si="5"/>
        <v>0</v>
      </c>
      <c r="AV20" s="90"/>
      <c r="AW20" s="90"/>
      <c r="AX20" s="90"/>
      <c r="AY20" s="90"/>
      <c r="AZ20" s="90"/>
      <c r="BA20" s="90"/>
      <c r="BB20" s="90"/>
      <c r="BC20" s="90"/>
      <c r="BD20" s="90"/>
    </row>
    <row r="21" spans="1:56" ht="18" customHeight="1" x14ac:dyDescent="0.4">
      <c r="A21" s="80">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156</v>
      </c>
      <c r="AR21" s="170">
        <f t="shared" si="4"/>
        <v>160</v>
      </c>
      <c r="AS21" s="170" t="s">
        <v>155</v>
      </c>
      <c r="AT21" s="171">
        <f t="shared" si="5"/>
        <v>0</v>
      </c>
      <c r="AV21" s="90"/>
      <c r="AW21" s="90"/>
      <c r="AX21" s="90"/>
      <c r="AY21" s="90"/>
      <c r="AZ21" s="90"/>
      <c r="BA21" s="90"/>
      <c r="BB21" s="90"/>
      <c r="BC21" s="90"/>
      <c r="BD21" s="90"/>
    </row>
    <row r="22" spans="1:56" ht="18" customHeight="1" thickBot="1" x14ac:dyDescent="0.45">
      <c r="A22" s="80">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156</v>
      </c>
      <c r="AR22" s="170">
        <f t="shared" si="4"/>
        <v>160</v>
      </c>
      <c r="AS22" s="170" t="s">
        <v>155</v>
      </c>
      <c r="AT22" s="171">
        <f t="shared" si="5"/>
        <v>0</v>
      </c>
      <c r="AV22" s="90"/>
      <c r="AW22" s="90"/>
      <c r="AX22" s="90"/>
      <c r="AY22" s="90"/>
      <c r="AZ22" s="90"/>
      <c r="BA22" s="90"/>
      <c r="BB22" s="90"/>
      <c r="BC22" s="90"/>
      <c r="BD22" s="90"/>
    </row>
    <row r="23" spans="1:56" ht="18" hidden="1" customHeight="1" outlineLevel="1" x14ac:dyDescent="0.4">
      <c r="A23" s="80">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80">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2.1</v>
      </c>
      <c r="AV24" s="90"/>
      <c r="AW24" s="90"/>
      <c r="AX24" s="90"/>
      <c r="AY24" s="90"/>
      <c r="AZ24" s="90"/>
      <c r="BA24" s="90"/>
      <c r="BB24" s="90"/>
      <c r="BC24" s="90"/>
      <c r="BD24" s="90"/>
    </row>
    <row r="25" spans="1:56" ht="18" hidden="1" customHeight="1" outlineLevel="1" x14ac:dyDescent="0.4">
      <c r="A25" s="80">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80">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80">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80">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80">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80">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80">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80">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44</v>
      </c>
      <c r="G33" s="17">
        <f t="shared" ref="G33:AJ33" si="6">+SUM(G12:G32)</f>
        <v>44</v>
      </c>
      <c r="H33" s="17">
        <f t="shared" si="6"/>
        <v>16</v>
      </c>
      <c r="I33" s="17">
        <f t="shared" si="6"/>
        <v>0</v>
      </c>
      <c r="J33" s="17">
        <f t="shared" si="6"/>
        <v>52</v>
      </c>
      <c r="K33" s="17">
        <f t="shared" si="6"/>
        <v>52</v>
      </c>
      <c r="L33" s="73">
        <f t="shared" si="6"/>
        <v>52</v>
      </c>
      <c r="M33" s="74">
        <f t="shared" si="6"/>
        <v>44</v>
      </c>
      <c r="N33" s="17">
        <f t="shared" si="6"/>
        <v>44</v>
      </c>
      <c r="O33" s="17">
        <f t="shared" si="6"/>
        <v>16</v>
      </c>
      <c r="P33" s="17">
        <f t="shared" si="6"/>
        <v>0</v>
      </c>
      <c r="Q33" s="17">
        <f t="shared" si="6"/>
        <v>52</v>
      </c>
      <c r="R33" s="17">
        <f t="shared" si="6"/>
        <v>52</v>
      </c>
      <c r="S33" s="73">
        <f t="shared" si="6"/>
        <v>52</v>
      </c>
      <c r="T33" s="74">
        <f t="shared" si="6"/>
        <v>44</v>
      </c>
      <c r="U33" s="17">
        <f t="shared" si="6"/>
        <v>44</v>
      </c>
      <c r="V33" s="17">
        <f t="shared" si="6"/>
        <v>16</v>
      </c>
      <c r="W33" s="17">
        <f t="shared" si="6"/>
        <v>0</v>
      </c>
      <c r="X33" s="17">
        <f t="shared" si="6"/>
        <v>52</v>
      </c>
      <c r="Y33" s="17">
        <f t="shared" si="6"/>
        <v>52</v>
      </c>
      <c r="Z33" s="73">
        <f t="shared" si="6"/>
        <v>52</v>
      </c>
      <c r="AA33" s="74">
        <f t="shared" si="6"/>
        <v>44</v>
      </c>
      <c r="AB33" s="17">
        <f t="shared" si="6"/>
        <v>44</v>
      </c>
      <c r="AC33" s="17">
        <f t="shared" si="6"/>
        <v>16</v>
      </c>
      <c r="AD33" s="17">
        <f t="shared" si="6"/>
        <v>0</v>
      </c>
      <c r="AE33" s="17">
        <f t="shared" si="6"/>
        <v>52</v>
      </c>
      <c r="AF33" s="17">
        <f t="shared" si="6"/>
        <v>52</v>
      </c>
      <c r="AG33" s="73">
        <f t="shared" si="6"/>
        <v>52</v>
      </c>
      <c r="AH33" s="74">
        <f t="shared" si="6"/>
        <v>0</v>
      </c>
      <c r="AI33" s="17">
        <f t="shared" si="6"/>
        <v>0</v>
      </c>
      <c r="AJ33" s="73">
        <f t="shared" si="6"/>
        <v>0</v>
      </c>
      <c r="AK33" s="15">
        <f t="shared" si="1"/>
        <v>1040</v>
      </c>
      <c r="AL33" s="16">
        <f t="shared" si="0"/>
        <v>260</v>
      </c>
      <c r="AM33" s="130"/>
      <c r="AN33" s="131"/>
      <c r="AP33" s="176" t="s">
        <v>157</v>
      </c>
      <c r="AQ33" s="177"/>
      <c r="AR33" s="177"/>
      <c r="AS33" s="177"/>
      <c r="AT33" s="157">
        <f>SUM(AT15:AT22)</f>
        <v>2.1</v>
      </c>
    </row>
    <row r="34" spans="1:46" ht="18" customHeight="1" x14ac:dyDescent="0.4">
      <c r="A34" s="134" t="s">
        <v>6</v>
      </c>
      <c r="B34" s="135"/>
      <c r="C34" s="135"/>
      <c r="D34" s="135"/>
      <c r="E34" s="135"/>
      <c r="F34" s="193">
        <v>4</v>
      </c>
      <c r="G34" s="194">
        <v>4</v>
      </c>
      <c r="H34" s="194">
        <v>4</v>
      </c>
      <c r="I34" s="194">
        <v>0</v>
      </c>
      <c r="J34" s="194">
        <v>4</v>
      </c>
      <c r="K34" s="194">
        <v>4</v>
      </c>
      <c r="L34" s="195">
        <v>4</v>
      </c>
      <c r="M34" s="193">
        <v>4</v>
      </c>
      <c r="N34" s="194">
        <v>4</v>
      </c>
      <c r="O34" s="194">
        <v>4</v>
      </c>
      <c r="P34" s="194">
        <v>0</v>
      </c>
      <c r="Q34" s="194">
        <v>4</v>
      </c>
      <c r="R34" s="194">
        <v>4</v>
      </c>
      <c r="S34" s="195">
        <v>4</v>
      </c>
      <c r="T34" s="193">
        <v>4</v>
      </c>
      <c r="U34" s="194">
        <v>4</v>
      </c>
      <c r="V34" s="194">
        <v>4</v>
      </c>
      <c r="W34" s="194">
        <v>0</v>
      </c>
      <c r="X34" s="194">
        <v>4</v>
      </c>
      <c r="Y34" s="194">
        <v>4</v>
      </c>
      <c r="Z34" s="195">
        <v>4</v>
      </c>
      <c r="AA34" s="193">
        <v>4</v>
      </c>
      <c r="AB34" s="194">
        <v>4</v>
      </c>
      <c r="AC34" s="194">
        <v>4</v>
      </c>
      <c r="AD34" s="194">
        <v>0</v>
      </c>
      <c r="AE34" s="194">
        <v>4</v>
      </c>
      <c r="AF34" s="194">
        <v>4</v>
      </c>
      <c r="AG34" s="195">
        <v>4</v>
      </c>
      <c r="AH34" s="193"/>
      <c r="AI34" s="194"/>
      <c r="AJ34" s="195"/>
      <c r="AK34" s="134"/>
      <c r="AL34" s="135"/>
      <c r="AM34" s="135"/>
      <c r="AN34" s="136"/>
      <c r="AP34" s="178" t="str">
        <f>IF(AT33&lt;1,"加配加算計上不可",IF(AT33&lt;2,"児童指導員等加配加算か専門的支援体制加算、どちらかの計上可能性あり","児童指導員等加配加算と専門的支援体制加算、両方の計上可能性あり（職種要確認）"))</f>
        <v>児童指導員等加配加算と専門的支援体制加算、両方の計上可能性あり（職種要確認）</v>
      </c>
      <c r="AQ34" s="179"/>
      <c r="AR34" s="179"/>
      <c r="AS34" s="179"/>
      <c r="AT34" s="180"/>
    </row>
    <row r="35" spans="1:46" ht="18" customHeight="1" x14ac:dyDescent="0.4">
      <c r="A35" s="134" t="s">
        <v>148</v>
      </c>
      <c r="B35" s="135"/>
      <c r="C35" s="135"/>
      <c r="D35" s="135"/>
      <c r="E35" s="135"/>
      <c r="F35" s="193">
        <v>10</v>
      </c>
      <c r="G35" s="194">
        <v>10</v>
      </c>
      <c r="H35" s="194">
        <v>10</v>
      </c>
      <c r="I35" s="194">
        <v>0</v>
      </c>
      <c r="J35" s="194">
        <v>10</v>
      </c>
      <c r="K35" s="194">
        <v>10</v>
      </c>
      <c r="L35" s="195">
        <v>10</v>
      </c>
      <c r="M35" s="193">
        <v>10</v>
      </c>
      <c r="N35" s="194">
        <v>10</v>
      </c>
      <c r="O35" s="194">
        <v>10</v>
      </c>
      <c r="P35" s="194">
        <v>0</v>
      </c>
      <c r="Q35" s="194">
        <v>10</v>
      </c>
      <c r="R35" s="194">
        <v>10</v>
      </c>
      <c r="S35" s="195">
        <v>10</v>
      </c>
      <c r="T35" s="193">
        <v>10</v>
      </c>
      <c r="U35" s="194">
        <v>10</v>
      </c>
      <c r="V35" s="194">
        <v>10</v>
      </c>
      <c r="W35" s="194">
        <v>0</v>
      </c>
      <c r="X35" s="194">
        <v>10</v>
      </c>
      <c r="Y35" s="194">
        <v>10</v>
      </c>
      <c r="Z35" s="195">
        <v>10</v>
      </c>
      <c r="AA35" s="193">
        <v>10</v>
      </c>
      <c r="AB35" s="194">
        <v>10</v>
      </c>
      <c r="AC35" s="194">
        <v>10</v>
      </c>
      <c r="AD35" s="194">
        <v>0</v>
      </c>
      <c r="AE35" s="194">
        <v>10</v>
      </c>
      <c r="AF35" s="194">
        <v>10</v>
      </c>
      <c r="AG35" s="195">
        <v>10</v>
      </c>
      <c r="AH35" s="193"/>
      <c r="AI35" s="194"/>
      <c r="AJ35" s="195"/>
      <c r="AK35" s="134" t="s">
        <v>151</v>
      </c>
      <c r="AL35" s="135"/>
      <c r="AM35" s="135"/>
      <c r="AN35" s="136"/>
      <c r="AP35" s="178"/>
      <c r="AQ35" s="179"/>
      <c r="AR35" s="179"/>
      <c r="AS35" s="179"/>
      <c r="AT35" s="180"/>
    </row>
    <row r="36" spans="1:46" ht="18" customHeight="1" x14ac:dyDescent="0.4">
      <c r="A36" s="134" t="s">
        <v>149</v>
      </c>
      <c r="B36" s="135"/>
      <c r="C36" s="135"/>
      <c r="D36" s="135"/>
      <c r="E36" s="135"/>
      <c r="F36" s="76">
        <f>IF(F34=0,0,IF(F35&lt;11,2,3))</f>
        <v>2</v>
      </c>
      <c r="G36" s="58">
        <f t="shared" ref="G36:AJ36" si="7">IF(G34=0,0,IF(G35&lt;11,2,3))</f>
        <v>2</v>
      </c>
      <c r="H36" s="58">
        <f t="shared" si="7"/>
        <v>2</v>
      </c>
      <c r="I36" s="58">
        <f t="shared" si="7"/>
        <v>0</v>
      </c>
      <c r="J36" s="58">
        <f t="shared" si="7"/>
        <v>2</v>
      </c>
      <c r="K36" s="58">
        <f t="shared" si="7"/>
        <v>2</v>
      </c>
      <c r="L36" s="75">
        <f t="shared" si="7"/>
        <v>2</v>
      </c>
      <c r="M36" s="76">
        <f t="shared" si="7"/>
        <v>2</v>
      </c>
      <c r="N36" s="58">
        <f t="shared" si="7"/>
        <v>2</v>
      </c>
      <c r="O36" s="58">
        <f t="shared" si="7"/>
        <v>2</v>
      </c>
      <c r="P36" s="58">
        <f t="shared" si="7"/>
        <v>0</v>
      </c>
      <c r="Q36" s="58">
        <f t="shared" si="7"/>
        <v>2</v>
      </c>
      <c r="R36" s="58">
        <f t="shared" si="7"/>
        <v>2</v>
      </c>
      <c r="S36" s="75">
        <f t="shared" si="7"/>
        <v>2</v>
      </c>
      <c r="T36" s="76">
        <f t="shared" si="7"/>
        <v>2</v>
      </c>
      <c r="U36" s="58">
        <f t="shared" si="7"/>
        <v>2</v>
      </c>
      <c r="V36" s="58">
        <f t="shared" si="7"/>
        <v>2</v>
      </c>
      <c r="W36" s="58">
        <f t="shared" si="7"/>
        <v>0</v>
      </c>
      <c r="X36" s="58">
        <f t="shared" si="7"/>
        <v>2</v>
      </c>
      <c r="Y36" s="58">
        <f t="shared" si="7"/>
        <v>2</v>
      </c>
      <c r="Z36" s="75">
        <f t="shared" si="7"/>
        <v>2</v>
      </c>
      <c r="AA36" s="76">
        <f t="shared" si="7"/>
        <v>2</v>
      </c>
      <c r="AB36" s="58">
        <f t="shared" si="7"/>
        <v>2</v>
      </c>
      <c r="AC36" s="58">
        <f t="shared" si="7"/>
        <v>2</v>
      </c>
      <c r="AD36" s="58">
        <f t="shared" si="7"/>
        <v>0</v>
      </c>
      <c r="AE36" s="58">
        <f t="shared" si="7"/>
        <v>2</v>
      </c>
      <c r="AF36" s="58">
        <f t="shared" si="7"/>
        <v>2</v>
      </c>
      <c r="AG36" s="75">
        <f t="shared" si="7"/>
        <v>2</v>
      </c>
      <c r="AH36" s="76">
        <f t="shared" si="7"/>
        <v>0</v>
      </c>
      <c r="AI36" s="58">
        <f t="shared" si="7"/>
        <v>0</v>
      </c>
      <c r="AJ36" s="75">
        <f t="shared" si="7"/>
        <v>0</v>
      </c>
      <c r="AK36" s="137" t="s">
        <v>150</v>
      </c>
      <c r="AL36" s="138"/>
      <c r="AM36" s="138"/>
      <c r="AN36" s="139"/>
      <c r="AP36" s="178"/>
      <c r="AQ36" s="179"/>
      <c r="AR36" s="179"/>
      <c r="AS36" s="179"/>
      <c r="AT36" s="180"/>
    </row>
    <row r="37" spans="1:46" ht="18" customHeight="1" thickBot="1" x14ac:dyDescent="0.45">
      <c r="A37" s="143" t="s">
        <v>170</v>
      </c>
      <c r="B37" s="144"/>
      <c r="C37" s="144"/>
      <c r="D37" s="144"/>
      <c r="E37" s="144"/>
      <c r="F37" s="77">
        <f>IF(F34=0,0,COUNTIF(F15:F32,"&gt;="&amp;F34))</f>
        <v>4</v>
      </c>
      <c r="G37" s="78">
        <f t="shared" ref="G37:AJ37" si="8">IF(G34=0,0,COUNTIF(G15:G32,"&gt;="&amp;G34))</f>
        <v>4</v>
      </c>
      <c r="H37" s="78">
        <f t="shared" si="8"/>
        <v>2</v>
      </c>
      <c r="I37" s="78">
        <f t="shared" si="8"/>
        <v>0</v>
      </c>
      <c r="J37" s="78">
        <f t="shared" si="8"/>
        <v>5</v>
      </c>
      <c r="K37" s="78">
        <f t="shared" si="8"/>
        <v>5</v>
      </c>
      <c r="L37" s="79">
        <f t="shared" si="8"/>
        <v>5</v>
      </c>
      <c r="M37" s="77">
        <f t="shared" si="8"/>
        <v>4</v>
      </c>
      <c r="N37" s="78">
        <f t="shared" si="8"/>
        <v>4</v>
      </c>
      <c r="O37" s="78">
        <f t="shared" si="8"/>
        <v>2</v>
      </c>
      <c r="P37" s="78">
        <f t="shared" si="8"/>
        <v>0</v>
      </c>
      <c r="Q37" s="78">
        <f t="shared" si="8"/>
        <v>5</v>
      </c>
      <c r="R37" s="78">
        <f t="shared" si="8"/>
        <v>5</v>
      </c>
      <c r="S37" s="79">
        <f t="shared" si="8"/>
        <v>5</v>
      </c>
      <c r="T37" s="77">
        <f t="shared" si="8"/>
        <v>4</v>
      </c>
      <c r="U37" s="78">
        <f t="shared" si="8"/>
        <v>4</v>
      </c>
      <c r="V37" s="78">
        <f t="shared" si="8"/>
        <v>2</v>
      </c>
      <c r="W37" s="78">
        <f t="shared" si="8"/>
        <v>0</v>
      </c>
      <c r="X37" s="78">
        <f t="shared" si="8"/>
        <v>5</v>
      </c>
      <c r="Y37" s="78">
        <f t="shared" si="8"/>
        <v>5</v>
      </c>
      <c r="Z37" s="79">
        <f t="shared" si="8"/>
        <v>5</v>
      </c>
      <c r="AA37" s="77">
        <f t="shared" si="8"/>
        <v>4</v>
      </c>
      <c r="AB37" s="78">
        <f t="shared" si="8"/>
        <v>4</v>
      </c>
      <c r="AC37" s="78">
        <f t="shared" si="8"/>
        <v>2</v>
      </c>
      <c r="AD37" s="78">
        <f t="shared" si="8"/>
        <v>0</v>
      </c>
      <c r="AE37" s="78">
        <f t="shared" si="8"/>
        <v>5</v>
      </c>
      <c r="AF37" s="78">
        <f t="shared" si="8"/>
        <v>5</v>
      </c>
      <c r="AG37" s="79">
        <f t="shared" si="8"/>
        <v>5</v>
      </c>
      <c r="AH37" s="77">
        <f t="shared" si="8"/>
        <v>0</v>
      </c>
      <c r="AI37" s="78">
        <f t="shared" si="8"/>
        <v>0</v>
      </c>
      <c r="AJ37" s="79">
        <f t="shared" si="8"/>
        <v>0</v>
      </c>
      <c r="AK37" s="140"/>
      <c r="AL37" s="141"/>
      <c r="AM37" s="141"/>
      <c r="AN37" s="142"/>
      <c r="AP37" s="181"/>
      <c r="AQ37" s="182"/>
      <c r="AR37" s="182"/>
      <c r="AS37" s="182"/>
      <c r="AT37" s="183"/>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55" t="s">
        <v>2</v>
      </c>
      <c r="D41" s="55" t="s">
        <v>3</v>
      </c>
      <c r="E41" s="56"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56" t="s">
        <v>1</v>
      </c>
      <c r="AM41" s="56" t="s">
        <v>0</v>
      </c>
      <c r="AN41" s="4"/>
    </row>
    <row r="42" spans="1:46" ht="18" customHeight="1" x14ac:dyDescent="0.4">
      <c r="A42" s="4"/>
      <c r="B42" s="53" t="s">
        <v>18</v>
      </c>
      <c r="C42" s="56">
        <f>COUNTIFS($B$12:$B$32,C$40,$C$12:$C$32,"A",$E$12:$E$32,"*")</f>
        <v>0</v>
      </c>
      <c r="D42" s="56">
        <f>COUNTIFS($B$12:$B$32,C$40,$C$12:$C$32,"B",$E$12:$E$32,"*")</f>
        <v>0</v>
      </c>
      <c r="E42" s="56">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56">
        <f>COUNTIFS($B$12:$B$32,AL$40,$C$12:$C$32,"A",$E$12:$E$32,"*")</f>
        <v>0</v>
      </c>
      <c r="AM42" s="56">
        <f>COUNTIFS($B$12:$B$32,AL$40,$C$12:$C$32,"B",$E$12:$E$32,"*")</f>
        <v>0</v>
      </c>
      <c r="AN42" s="4"/>
    </row>
    <row r="43" spans="1:46" ht="18" customHeight="1" x14ac:dyDescent="0.4">
      <c r="A43" s="4"/>
      <c r="B43" s="54" t="s">
        <v>19</v>
      </c>
      <c r="C43" s="56">
        <f>COUNTIFS($B$12:$B$32,C$40,$C$12:$C$32,"C",$E$12:$E$32,"*")</f>
        <v>0</v>
      </c>
      <c r="D43" s="56">
        <f>COUNTIFS($B$12:$B$32,C$40,$C$12:$C$32,"D",$E$12:$E$32,"*")</f>
        <v>0</v>
      </c>
      <c r="E43" s="56">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56">
        <f>COUNTIFS($B$12:$B$32,AL$40,$C$12:$C$32,"C",$E$12:$E$32,"*")</f>
        <v>0</v>
      </c>
      <c r="AM43" s="56">
        <f>COUNTIFS($B$12:$B$32,AL$40,$C$12:$C$32,"D",$E$12:$E$32,"*")</f>
        <v>0</v>
      </c>
      <c r="AN43" s="4"/>
    </row>
    <row r="44" spans="1:46" ht="24.95" customHeight="1" x14ac:dyDescent="0.4">
      <c r="A44" s="4"/>
      <c r="B44" s="5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1.5</v>
      </c>
      <c r="J44" s="146"/>
      <c r="K44" s="146"/>
      <c r="L44" s="146"/>
      <c r="M44" s="146"/>
      <c r="N44" s="148"/>
      <c r="O44" s="145">
        <f>IF($AK$3="４週",SUMIFS($AK$12:$AK$32,$B$12:$B$32,O40)/4/$AC$6,IF($AK$3="歴月",SUMIFS($AK$12:$AK$32,$B$12:$B$32,O40)/$AL$6,"記載する期間を選択してください"))</f>
        <v>2</v>
      </c>
      <c r="P44" s="146"/>
      <c r="Q44" s="146"/>
      <c r="R44" s="146"/>
      <c r="S44" s="146"/>
      <c r="T44" s="148"/>
      <c r="U44" s="145">
        <f>IF($AK$3="４週",SUMIFS($AK$12:$AK$32,$B$12:$B$32,U40)/4/$AC$6,IF($AK$3="歴月",SUMIFS($AK$12:$AK$32,$B$12:$B$32,U40)/$AL$6,"記載する期間を選択してください"))</f>
        <v>1</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53"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G42:AI42"/>
    <mergeCell ref="AJ42:AK42"/>
    <mergeCell ref="F43:H43"/>
    <mergeCell ref="I43:K43"/>
    <mergeCell ref="L43:N43"/>
    <mergeCell ref="O43:Q43"/>
    <mergeCell ref="R43:T43"/>
    <mergeCell ref="U43:W43"/>
    <mergeCell ref="X43:Z43"/>
    <mergeCell ref="F42:H42"/>
    <mergeCell ref="I42:K42"/>
    <mergeCell ref="L42:N42"/>
    <mergeCell ref="O42:Q42"/>
    <mergeCell ref="R42:T42"/>
    <mergeCell ref="U42:W42"/>
    <mergeCell ref="X42:Z42"/>
    <mergeCell ref="AA42:AC42"/>
    <mergeCell ref="AD42:AF42"/>
    <mergeCell ref="C40:D40"/>
    <mergeCell ref="E40:H40"/>
    <mergeCell ref="I40:N40"/>
    <mergeCell ref="O40:T40"/>
    <mergeCell ref="U40:Z40"/>
    <mergeCell ref="AA40:AF40"/>
    <mergeCell ref="AG40:AK40"/>
    <mergeCell ref="AL40:AM40"/>
    <mergeCell ref="F41:H41"/>
    <mergeCell ref="I41:K41"/>
    <mergeCell ref="L41:N41"/>
    <mergeCell ref="O41:Q41"/>
    <mergeCell ref="R41:T41"/>
    <mergeCell ref="U41:W41"/>
    <mergeCell ref="X41:Z41"/>
    <mergeCell ref="AA41:AC41"/>
    <mergeCell ref="AD41:AF41"/>
    <mergeCell ref="AG41:AI41"/>
    <mergeCell ref="AJ41:AK41"/>
    <mergeCell ref="AM31:AN31"/>
    <mergeCell ref="AM32:AN32"/>
    <mergeCell ref="A33:E33"/>
    <mergeCell ref="AM33:AN33"/>
    <mergeCell ref="AP33:AS33"/>
    <mergeCell ref="A34:E34"/>
    <mergeCell ref="AK34:AN34"/>
    <mergeCell ref="AP34:AT37"/>
    <mergeCell ref="A35:E35"/>
    <mergeCell ref="AK35:AN35"/>
    <mergeCell ref="A36:E36"/>
    <mergeCell ref="AK36:AN37"/>
    <mergeCell ref="A37:E37"/>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C6:AE6"/>
    <mergeCell ref="A8:A11"/>
    <mergeCell ref="B8:B11"/>
    <mergeCell ref="C8:C11"/>
    <mergeCell ref="D8:D11"/>
    <mergeCell ref="E8:E11"/>
    <mergeCell ref="F8:AJ8"/>
    <mergeCell ref="AP9:AP11"/>
    <mergeCell ref="AY8:AY10"/>
    <mergeCell ref="AK1:AN1"/>
    <mergeCell ref="M2:P2"/>
    <mergeCell ref="Q2:R2"/>
    <mergeCell ref="S2:T2"/>
    <mergeCell ref="U2:V2"/>
    <mergeCell ref="AK2:AN2"/>
    <mergeCell ref="AK3:AN3"/>
    <mergeCell ref="AK4:AN4"/>
    <mergeCell ref="AK5:AN5"/>
  </mergeCells>
  <phoneticPr fontId="22"/>
  <dataValidations count="5">
    <dataValidation operator="greaterThanOrEqual" allowBlank="1" showInputMessage="1" showErrorMessage="1" sqref="I38 L38"/>
    <dataValidation type="list" allowBlank="1" showInputMessage="1" showErrorMessage="1" sqref="AK4:AN4">
      <formula1>"予定,実績"</formula1>
    </dataValidation>
    <dataValidation type="list" allowBlank="1" showInputMessage="1" showErrorMessage="1" sqref="AK3:AN3">
      <formula1>"４週,歴月"</formula1>
    </dataValidation>
    <dataValidation type="list" allowBlank="1" showInputMessage="1" showErrorMessage="1" sqref="B12:B32">
      <formula1>INDIRECT($AK$1)</formula1>
    </dataValidation>
    <dataValidation type="list" allowBlank="1" showInputMessage="1" showErrorMessage="1" sqref="A1 B1 C1 D1 E1 F1 G1 H1 I1 J1 K1 L1 M1 N1 O1 P1 Q1 R1 S1 T1 U1 V1 W1 X1 Y1 Z1 AA1 AB1 AC1 AD1 AE1 AF1 AG1 AH1 AI1 AJ1 AK1 AL1 AM1 AN1 AO1 AP1 AQ1 AR1 AS1 AT1 AU1 AV1 AW1 AX1 AY1 AZ1 BA1 BB1 BC1 BD1 A2 B2 C2 D2 E2 F2 G2 H2 I2 J2 K2 L2 M2 N2 O2 P2 Q2 R2 S2 T2 U2 V2 W2 X2 Y2 Z2 AA2 AB2 AC2 AD2 AE2 AF2 AG2 AH2 AI2 AJ2 AK2 AL2 AM2 AN2 AO2 AP2 AQ2 AR2 AS2 AT2 AU2 AV2 AW2 AX2 AY2 AZ2 BA2 BB2 BC2 BD2 A3 B3 C3 D3 E3 F3 G3 H3 I3 J3 K3 L3 M3 N3 O3 P3 Q3 R3 S3 T3 U3 V3 W3 X3 Y3 Z3 AA3 AB3 AC3 AD3 AE3 AF3 AG3 AH3 AI3 AJ3 AO3 AP3 AQ3 AR3 AS3 AT3 AU3 AV3 AW3 AX3 AY3 AZ3 BA3 BB3 BC3 BD3 A4 B4 C4 D4 E4 F4 G4 H4 I4 J4 K4 L4 M4 N4 O4 P4 Q4 R4 S4 T4 U4 V4 W4 X4 Y4 Z4 AA4 AB4 AC4 AD4 AE4 AF4 AG4 AH4 AI4 AJ4 AO4 AP4 AQ4 AR4 AS4 AT4 AU4 AV4 AW4 AX4 AY4 AZ4 BA4 BB4 BC4 BD4 A5 B5 C5 D5 E5 F5 G5 H5 I5 J5 K5 L5 M5 N5 O5 P5 Q5 R5 S5 T5 U5 V5 W5 X5 Y5 Z5 AA5 AB5 AC5 AD5 AE5 AF5 AG5 AH5 AI5 AJ5 AK5 AL5 AM5 AN5 AO5 AP5 AQ5 AR5 AS5 AT5 AU5 AV5 AW5 AX5 AY5 AZ5 BA5 BB5 BC5 BD5 A6 B6 C6 D6 E6 F6 G6 H6 I6 J6 K6 L6 M6 N6 O6 P6 Q6 R6 S6 T6 U6 V6 W6 X6 Y6 Z6 AA6 AB6 BA74 BB74 BC74 AF6 AG6 AH6 AI6 AJ6 AK6 BD74 AM6 AN6 AO6 AP6 AQ6 AR6 AS6 AT6 AU6 AV6 AW6 AX6 AY6 AZ6 BA6 BB6 BC6 BD6 A7 B7 C7 D7 E7 F7 G7 H7 I7 J7 K7 L7 M7 N7 O7 P7 Q7 R7 S7 T7 U7 V7 W7 X7 Y7 Z7 AA7 AB7 AC7 AD7 AE7 AF7 AG7 AH7 AI7 AJ7 AK7 AL7 AM7 AN7 AO7 AP7 AQ7 AR7 AS7 AT7 AU7 AV7 AW7 AX7 AY7 AZ7 BA7 BB7 BC7 BD7 A8 B8 C8 D8 E8 F8 G8 H8 I8 J8 K8 L8 M8 N8 O8 P8 Q8 R8 S8 T8 U8 V8 W8 X8 Y8 Z8 AA8 AB8 AC8 AD8 AE8 AF8 AG8 AH8 AI8 AJ8 AK8 AL8 AM8 AN8 AO8 AP8 AQ8 AR8 AS8 AT8 AU8 AV8 AW8 AX8 AY8 AZ8 BA8 BB8 BC8 BD8 A9 B9 C9 D9 E9 F9 G9 H9 I9 J9 K9 L9 M9 N9 O9 P9 Q9 R9 S9 T9 U9 V9 W9 X9 Y9 Z9 AA9 AB9 AC9 AD9 AE9 AF9 AG9 AH9 AI9 AJ9 AK9 AL9 AM9 AN9 AO9 AP9 AQ9 AR9 AS9 AT9 AU9 AV9 AW9 AX9 AY9 AZ9 BA9 BB9 BC9 BD9 A10 B10 C10 D10 E10 F10 G10 H10 I10 J10 K10 L10 M10 N10 O10 P10 Q10 R10 S10 T10 U10 V10 W10 X10 Y10 Z10 AA10 AB10 AC10 AD10 AE10 AF10 AG10 AH10 AI10 AJ10 AK10 AL10 AM10 AN10 AO10 AP10 AQ10 AR10 AS10 AT10 AU10 AV10 AW10 AX10 AY10 AZ10 BA10 BB10 BC10 BD10 A11 B11 C11 D11 E11 F11 G11 H11 I11 J11 K11 L11 M11 N11 O11 P11 Q11 R11 S11 T11 U11 V11 W11 X11 Y11 Z11 AA11 AB11 AC11 AD11 AE11 AF11 AG11 AH11 AI11 AJ11 AK11 AL11 AM11 AN11 AO11 AP11 AQ11 AR11 AS11 AT11 AU11 AV11 AW11 AX11 AY11 AZ11 BA11 BB11 BC11 BD11 A12 C12 D12 E12 F12 G12 H12 I12 J12 K12 L12 M12 N12 O12 P12 Q12 R12 S12 T12 U12 V12 W12 X12 Y12 Z12 AA12 AB12 AC12 AD12 AE12 AF12 AG12 AH12 AI12 AJ12 AK12 AL12 AM12 AN12 AO12 AP12 AQ12 AR12 AS12 AT12 AU12 AV12 AW12 AX12 AY12 AZ12 BA12 BB12 BC12 BD12 A13 C13 D13 E13 F13 G13 H13 I13 J13 K13 L13 M13 N13 O13 P13 Q13 R13 S13 T13 U13 V13 W13 X13 Y13 Z13 AA13 AB13 AC13 AD13 AE13 AF13 AG13 AH13 AI13 AJ13 AK13 AL13 AM13 AN13 AO13 AP13 AQ13 AR13 AS13 AT13 AU13 AV13 AW13 AX13 AY13 AZ13 BA13 BB13 BC13 BD13 A14 C14 D14 E14 F14 G14 H14 I14 J14 K14 L14 M14 N14 O14 P14 Q14 R14 S14 T14 U14 V14 W14 X14 Y14 Z14 AA14 AB14 AC14 AD14 AE14 AF14 AG14 AH14 AI14 AJ14 AK14 AL14 AM14 AN14 AO14 AP14 AQ14 AR14 AS14 AT14 AU14 AV14 AW14 AX14 AY14 AZ14 BA14 BB14 BC14 BD14 A15 C15 D15 E15 F15 G15 H15 I15 J15 K15 L15 M15 N15 O15 P15 Q15 R15 S15 T15 U15 V15 W15 X15 Y15 Z15 AA15 AB15 AC15 AD15 AE15 AF15 AG15 AH15 AI15 AJ15 AK15 AL15 AM15 AN15 AO15 AP15 AQ15 AR15 AS15 AT15 AU15 AV15 AW15 AX15 AY15 AZ15 BA15 BB15 BC15 BD15 A16 C16 D16 E16 F16 G16 H16 I16 J16 K16 L16 M16 N16 O16 P16 Q16 R16 S16 T16 U16 V16 W16 X16 Y16 Z16 AA16 AB16 AC16 AD16 AE16 AF16 AG16 AH16 AI16 AJ16 AK16 AL16 AM16 AN16 AO16 AP16 AQ16 AR16 AS16 AT16 AU16 AV16 AW16 AX16 AY16 AZ16 BA16 BB16 BC16 BD16 A17 C17 D17 E17 F17 G17 H17 I17 J17 K17 L17 M17 N17 O17 P17 Q17 R17 S17 T17 U17 V17 W17 X17 Y17 Z17 AA17 AB17 AC17 AD17 AE17 AF17 AG17 AH17 AI17 AJ17 AK17 AL17 AM17 AN17 AO17 AP17 AQ17 AR17 AS17 AT17 AU17 AV17 AW17 AX17 AY17 AZ17 BA17 BB17 BC17 BD17 A18 C18 D18 E18 F18 G18 H18 I18 J18 K18 L18 M18 N18 O18 P18 Q18 R18 S18 T18 U18 V18 W18 X18 Y18 Z18 AA18 AB18 AC18 AD18 AE18 AF18 AG18 AH18 AI18 AJ18 AK18 AL18 AM18 AN18 AO18 AP18 AQ18 AR18 AS18 AT18 AU18 AV18 AW18 AX18 AY18 AZ18 BA18 BB18 BC18 BD18 A19 C19 D19 E19 F19 G19 H19 I19 J19 K19 L19 M19 N19 O19 P19 Q19 R19 S19 T19 U19 V19 W19 X19 Y19 Z19 AA19 AB19 AC19 AD19 AE19 AF19 AG19 AH19 AI19 AJ19 AK19 AL19 AM19 AN19 AO19 AP19 AQ19 AR19 AS19 AT19 AU19 AV19 AW19 AX19 AY19 AZ19 BA19 BB19 BC19 BD19 A20 C20 D20 E20 F20 G20 H20 I20 J20 K20 L20 M20 N20 O20 P20 Q20 R20 S20 T20 U20 V20 W20 X20 Y20 Z20 AA20 AB20 AC20 AD20 AE20 AF20 AG20 AH20 AI20 AJ20 AK20 AL20 AM20 AN20 AO20 AP20 AQ20 AR20 AS20 AT20 AU20 AV20 AW20 AX20 AY20 AZ20 BA20 BB20 BC20 BD20 A21 C21 D21 E21 F21 G21 H21 I21 J21 K21 L21 M21 N21 O21 P21 Q21 R21 S21 T21 U21 V21 W21 X21 Y21 Z21 AA21 AB21 AC21 AD21 AE21 AF21 AG21 AH21 AI21 AJ21 AK21 AL21 AM21 AN21 AO21 AP21 AQ21 AR21 AS21 AT21 AU21 AV21 AW21 AX21 AY21 AZ21 BA21 BB21 BC21 BD21 A22 C22 D22 E22 F22 G22 H22 I22 J22 K22 L22 M22 N22 O22 P22 Q22 R22 S22 T22 U22 V22 W22 X22 Y22 Z22 AA22 AB22 AC22 AD22 AE22 AF22 AG22 AH22 AI22 AJ22 AK22 AL22 AM22 AN22 AO22 AP22 AQ22 AR22 AS22 AT22 AU22 AV22 AW22 AX22 AY22 AZ22 BA22 BB22 BC22 BD22 A23 C23 D23 E23 F23 G23 H23 I23 J23 K23 L23 M23 N23 O23 P23 Q23 R23 S23 T23 U23 V23 W23 X23 Y23 Z23 AA23 AB23 AC23 AD23 AE23 AF23 AG23 AH23 AI23 AJ23 AK23 AL23 AM23 AN23 AO23 AP23 AQ23 AR23 AS23 AT23 AU23 AV23 AW23 AX23 AY23 AZ23 BA23 BB23 BC23 BD23 A24 C24 D24 E24 F24 G24 H24 I24 J24 K24 L24 M24 N24 O24 P24 Q24 R24 S24 T24 U24 V24 W24 X24 Y24 Z24 AA24 AB24 AC24 AD24 AE24 AF24 AG24 AH24 AI24 AJ24 AK24 AL24 AM24 AN24 AO24 AP24 AQ24 AR24 AS24 AT24 AU24 AV24 AW24 AX24 AY24 AZ24 BA24 BB24 BC24 BD24 A25 C25 D25 E25 F25 G25 H25 I25 J25 K25 L25 M25 N25 O25 P25 Q25 R25 S25 T25 U25 V25 W25 X25 Y25 Z25 AA25 AB25 AC25 AD25 AE25 AF25 AG25 AH25 AI25 AJ25 AK25 AL25 AM25 AN25 AO25 AP25 AQ25 AR25 AS25 AT25 AU25 AV25 AW25 AX25 AY25 AZ25 BA25 BB25 BC25 BD25 A26 C26 D26 E26 F26 G26 H26 I26 J26 K26 L26 M26 N26 O26 P26 Q26 R26 S26 T26 U26 V26 W26 X26 Y26 Z26 AA26 AB26 AC26 AD26 AE26 AF26 AG26 AH26 AI26 AJ26 AK26 AL26 AM26 AN26 AO26 AP26 AQ26 AR26 AS26 AT26 AU26 AV26 AW26 AX26 AY26 AZ26 BA26 BB26 BC26 BD26 A27 C27 D27 E27 F27 G27 H27 I27 J27 K27 L27 M27 N27 O27 P27 Q27 R27 S27 T27 U27 V27 W27 X27 Y27 Z27 AA27 AB27 AC27 AD27 AE27 AF27 AG27 AH27 AI27 AJ27 AK27 AL27 AM27 AN27 AO27 AP27 AQ27 AR27 AS27 AT27 AU27 AV27 AW27 AX27 AY27 AZ27 BA27 BB27 BC27 BD27 A28 C28 D28 E28 F28 G28 H28 I28 J28 K28 L28 M28 N28 O28 P28 Q28 R28 S28 T28 U28 V28 W28 X28 Y28 Z28 AA28 AB28 AC28 AD28 AE28 AF28 AG28 AH28 AI28 AJ28 AK28 AL28 AM28 AN28 AO28 AP28 AQ28 AR28 AS28 AT28 AU28 AV28 AW28 AX28 AY28 AZ28 BA28 BB28 BC28 BD28 A29 C29 D29 E29 F29 G29 H29 I29 J29 K29 L29 M29 N29 O29 P29 Q29 R29 S29 T29 U29 V29 W29 X29 Y29 Z29 AA29 AB29 AC29 AD29 AE29 AF29 AG29 AH29 AI29 AJ29 AK29 AL29 AM29 AN29 AO29 AP29 AQ29 AR29 AS29 AT29 AU29 AV29 AW29 AX29 AY29 AZ29 BA29 BB29 BC29 BD29 A30 C30 D30 E30 F30 G30 H30 I30 J30 K30 L30 M30 N30 O30 P30 Q30 R30 S30 T30 U30 V30 W30 X30 Y30 Z30 AA30 AB30 AC30 AD30 AE30 AF30 AG30 AH30 AI30 AJ30 AK30 AL30 AM30 AN30 AO30 AP30 AQ30 AR30 AS30 AT30 AU30 AV30 AW30 AX30 AY30 AZ30 BA30 BB30 BC30 BD30 A31 C31 D31 E31 F31 G31 H31 I31 J31 K31 L31 M31 N31 O31 P31 Q31 R31 S31 T31 U31 V31 W31 X31 Y31 Z31 AA31 AB31 AC31 AD31 AE31 AF31 AG31 AH31 AI31 AJ31 AK31 AL31 AM31 AN31 AO31 AP31 AQ31 AR31 AS31 AT31 AU31 AV31 AW31 AX31 AY31 AZ31 BA31 BB31 BC31 BD31 A32 C32 D32 E32 F32 G32 H32 I32 J32 K32 L32 M32 N32 O32 P32 Q32 R32 S32 T32 U32 V32 W32 X32 Y32 Z32 AA32 AB32 AC32 AD32 AE32 AF32 AG32 AH32 AI32 AJ32 AK32 AL32 AM32 AN32 AO32 AP32 AQ32 AR32 AS32 AT32 AU32 AV32 AW32 AX32 AY32 AZ32 BA32 BB32 BC32 BD32 A33 B33 C33 D33 E33 F33 G33 H33 I33 J33 K33 L33 M33 N33 O33 P33 Q33 R33 S33 T33 U33 V33 W33 X33 Y33 Z33 AA33 AB33 AC33 AD33 AE33 AF33 AG33 AH33 AI33 AJ33 AK33 AL33 AM33 AN33 AO33 AP33 AQ33 AR33 AS33 AT33 AU33 AV33 AW33 AX33 AY33 AZ33 BA33 BB33 BC33 BD33 A34 B34 C34 D34 E34 F34 G34 H34 I34 J34 K34 L34 M34 N34 O34 P34 Q34 R34 S34 T34 U34 V34 W34 X34 Y34 Z34 AA34 AB34 AC34 AD34 AE34 AF34 AG34 AH34 AI34 AJ34 AK34 AL34 AM34 AN34 AO34 AP34 AQ34 AR34 AS34 AT34 AU34 AV34 AW34 AX34 AY34 AZ34 BA34 BB34 BC34 BD34 A35 B35 C35 D35 E35 F35 G35 H35 I35 J35 K35 L35 M35 N35 O35 P35 Q35 R35 S35 T35 U35 V35 W35 X35 Y35 Z35 AA35 AB35 AC35 AD35 AE35 AF35 AG35 AH35 AI35 AJ35 AK35 AL35 AM35 AN35 AO35 AP35 AQ35 AR35 AS35 AT35 AU35 AV35 AW35 AX35 AY35 AZ35 BA35 BB35 BC35 BD35 A36 B36 C36 D36 E36 F36 G36 H36 I36 J36 K36 L36 M36 N36 O36 P36 Q36 R36 S36 T36 U36 V36 W36 X36 Y36 Z36 AA36 AB36 AC36 AD36 AE36 AF36 AG36 AH36 AI36 AJ36 AK36 AL36 AM36 AN36 AO36 AP36 AQ36 AR36 AS36 AT36 AU36 AV36 AW36 AX36 AY36 AZ36 BA36 BB36 BC36 BD36 A37 B37 C37 D37 E37 F37 G37 H37 I37 J37 K37 L37 M37 N37 O37 P37 Q37 R37 S37 T37 U37 V37 W37 X37 Y37 Z37 AA37 AB37 AC37 AD37 AE37 AF37 AG37 AH37 AI37 AJ37 AK37 AL37 AM37 AN37 AO37 AP37 AQ37 AR37 AS37 AT37 AU37 AV37 AW37 AX37 AY37 AZ37 BA37 BB37 BC37 BD37 A38 B38 C38 D38 E38 F38 G38 H38 J38 K38 M38 N38 O38 P38 Q38 R38 S38 T38 U38 V38 W38 X38 Y38 Z38 AA38 AB38 AC38 AD38 AE38 AF38 AG38 AH38 AI38 AJ38 AK38 AL38 AM38 AN38 AO38 AP38 AQ38 AR38 AS38 AT38 AU38 AV38 AW38 AX38 AY38 AZ38 BA38 BB38 BC38 BD38 A39 B39 C39 D39 E39 F39 G39 H39 I39 J39 K39 L39 M39 N39 O39 P39 Q39 R39 S39 T39 U39 V39 W39 X39 Y39 Z39 AA39 AB39 AC39 AD39 AE39 AF39 AG39 AH39 AI39 AJ39 AK39 AL39 AM39 AN39 AO39 AP39 AQ39 AR39 AS39 AT39 AU39 AV39 AW39 AX39 AY39 AZ39 BA39 BB39 BC39 BD39 A40 B40 C40 D40 E40 F40 G40 H40 I40 J40 K40 L40 M40 N40 O40 P40 Q40 R40 S40 T40 U40 V40 W40 X40 Y40 Z40 AA40 AB40 AC40 AD40 AE40 AF40 AG40 AH40 AI40 AJ40 AK40 AL40 AM40 AN40 AO40 AP40 AQ40 AR40 AS40 AT40 AU40 AV40 AW40 AX40 AY40 AZ40 BA40 BB40 BC40 BD40 A41 B41 C41 D41 E41 F41 G41 H41 I41 J41 K41 L41 M41 N41 O41 P41 Q41 R41 S41 T41 U41 V41 W41 X41 Y41 Z41 AA41 AB41 AC41 AD41 AE41 AF41 AG41 AH41 AI41 AJ41 AK41 AL41 AM41 AN41 AO41 AP41 AQ41 AR41 AS41 AT41 AU41 AV41 AW41 AX41 AY41 AZ41 BA41 BB41 BC41 BD41 A42 B42 C42 D42 E42 F42 G42 H42 I42 J42 K42 L42 M42 N42 O42 P42 Q42 R42 S42 T42 U42 V42 W42 X42 Y42 Z42 AA42 AB42 AC42 AD42 AE42 AF42 AG42 AH42 AI42 AJ42 AK42 AL42 AM42 AN42 AO42 AP42 AQ42 AR42 AS42 AT42 AU42 AV42 AW42 AX42 AY42 AZ42 BA42 BB42 BC42 BD42 A43 B43 C43 D43 E43 F43 G43 H43 I43 J43 K43 L43 M43 N43 O43 P43 Q43 R43 S43 T43 U43 V43 W43 X43 Y43 Z43 AA43 AB43 AC43 AD43 AE43 AF43 AG43 AH43 AI43 AJ43 AK43 AL43 AM43 AN43 AO43 AP43 AQ43 AR43 AS43 AT43 AU43 AV43 AW43 AX43 AY43 AZ43 BA43 BB43 BC43 BD43 A44 B44 C44 D44 E44 F44 G44 H44 I44 J44 K44 L44 M44 N44 O44 P44 Q44 R44 S44 T44 U44 V44 W44 X44 Y44 Z44 AA44 AB44 AC44 AD44 AE44 AF44 AG44 AH44 AI44 AJ44 AK44 AL44 AM44 AN44 AO44 AP44 AQ44 AR44 AS44 AT44 AU44 AV44 AW44 AX44 AY44 AZ44 BA44 BB44 BC44 BD44 A45 B45 C45 D45 E45 F45 G45 H45 I45 J45 K45 L45 M45 N45 O45 P45 Q45 R45 S45 T45 U45 V45 W45 X45 Y45 Z45 AA45 AB45 AC45 AD45 AE45 AF45 AG45 AH45 AI45 AJ45 AK45 AL45 AM45 AN45 AO45 AP45 AQ45 AR45 AS45 AT45 AU45 AV45 AW45 AX45 AY45 AZ45 BA45 BB45 BC45 BD45 A46 B46 C46 D46 E46 F46 G46 H46 I46 J46 K46 L46 M46 N46 O46 P46 Q46 R46 S46 T46 U46 V46 W46 X46 Y46 Z46 AA46 AB46 AC46 AD46 AE46 AF46 AG46 AH46 AI46 AJ46 AK46 AL46 AM46 AN46 AO46 AP46 AQ46 AR46 AS46 AT46 AU46 AV46 AW46 AX46 AY46 AZ46 BA46 BB46 BC46 BD46 A47 B47 C47 D47 E47 F47 G47 H47 I47 J47 K47 L47 M47 N47 O47 P47 Q47 R47 S47 T47 U47 V47 W47 X47 Y47 Z47 AA47 AB47 AC47 AD47 AE47 AF47 AG47 AH47 AI47 AJ47 AK47 AL47 AM47 AN47 AO47 AP47 AQ47 AR47 AS47 AT47 AU47 AV47 AW47 AX47 AY47 AZ47 BA47 BB47 BC47 BD47 A48 B48 C48 D48 E48 F48 G48 H48 I48 J48 K48 L48 M48 N48 O48 P48 Q48 R48 S48 T48 U48 V48 W48 X48 Y48 Z48 AA48 AB48 AC48 AD48 AE48 AF48 AG48 AH48 AI48 AJ48 AK48 AL48 AM48 AN48 AO48 AP48 AQ48 AR48 AS48 AT48 AU48 AV48 AW48 AX48 AY48 AZ48 BA48 BB48 BC48 BD48 A49 B49 C49 D49 E49 F49 G49 H49 I49 J49 K49 L49 M49 N49 O49 P49 Q49 R49 S49 T49 U49 V49 W49 X49 Y49 Z49 AA49 AB49 AC49 AD49 AE49 AF49 AG49 AH49 AI49 AJ49 AK49 AL49 AM49 AN49 AO49 AP49 AQ49 AR49 AS49 AT49 AU49 AV49 AW49 AX49 AY49 AZ49 BA49 BB49 BC49 BD49 A50 B50 C50 D50 E50 F50 G50 H50 I50 J50 K50 L50 M50 N50 O50 P50 Q50 R50 S50 T50 U50 V50 W50 X50 Y50 Z50 AA50 AB50 AC50 AD50 AE50 AF50 AG50 AH50 AI50 AJ50 AK50 AL50 AM50 AN50 AO50 AP50 AQ50 AR50 AS50 AT50 AU50 AV50 AW50 AX50 AY50 AZ50 BA50 BB50 BC50 BD50 A51 B51 C51 D51 E51 F51 G51 H51 I51 J51 K51 L51 M51 N51 O51 P51 Q51 R51 S51 T51 U51 V51 W51 X51 Y51 Z51 AA51 AB51 AC51 AD51 AE51 AF51 AG51 AH51 AI51 AJ51 AK51 AL51 AM51 AN51 AO51 AP51 AQ51 AR51 AS51 AT51 AU51 AV51 AW51 AX51 AY51 AZ51 BA51 BB51 BC51 BD51 A52 B52 C52 D52 E52 F52 G52 H52 I52 J52 K52 L52 M52 N52 O52 P52 Q52 R52 S52 T52 U52 V52 W52 X52 Y52 Z52 AA52 AB52 AC52 AD52 AE52 AF52 AG52 AH52 AI52 AJ52 AK52 AL52 AM52 AN52 AO52 AP52 AQ52 AR52 AS52 AT52 AU52 AV52 AW52 AX52 AY52 AZ52 BA52 BB52 BC52 BD52 A53 B53 C53 D53 E53 F53 G53 H53 I53 J53 K53 L53 M53 N53 O53 P53 Q53 R53 S53 T53 U53 V53 W53 X53 Y53 Z53 AA53 AB53 AC53 AD53 AE53 AF53 AG53 AH53 AI53 AJ53 AK53 AL53 AM53 AN53 AO53 AP53 AQ53 AR53 AS53 AT53 AU53 AV53 AW53 AX53 AY53 AZ53 BA53 BB53 BC53 BD53 A54 B54 C54 D54 E54 F54 G54 H54 I54 J54 K54 L54 M54 N54 O54 P54 Q54 R54 S54 T54 U54 V54 W54 X54 Y54 Z54 AA54 AB54 AC54 AD54 AE54 AF54 AG54 AH54 AI54 AJ54 AK54 AL54 AM54 AN54 AO54 AP54 AQ54 AR54 AS54 AT54 AU54 AV54 AW54 AX54 AY54 AZ54 BA54 BB54 BC54 BD54 A55 B55 C55 D55 E55 F55 G55 H55 I55 J55 K55 L55 M55 N55 O55 P55 Q55 R55 S55 T55 U55 V55 W55 X55 Y55 Z55 AA55 AB55 AC55 AD55 AE55 AF55 AG55 AH55 AI55 AJ55 AK55 AL55 AM55 AN55 AO55 AP55 AQ55 AR55 AS55 AT55 AU55 AV55 AW55 AX55 AY55 AZ55 BA55 BB55 BC55 BD55 A56 B56 C56 D56 E56 F56 G56 H56 I56 J56 K56 L56 M56 N56 O56 P56 Q56 R56 S56 T56 U56 V56 W56 X56 Y56 Z56 AA56 AB56 AC56 AD56 AE56 AF56 AG56 AH56 AI56 AJ56 AK56 AL56 AM56 AN56 AO56 AP56 AQ56 AR56 AS56 AT56 AU56 AV56 AW56 AX56 AY56 AZ56 BA56 BB56 BC56 BD56 A57 B57 C57 D57 E57 F57 G57 H57 I57 J57 K57 L57 M57 N57 O57 P57 Q57 R57 S57 T57 U57 V57 W57 X57 Y57 Z57 AA57 AB57 AC57 AD57 AE57 AF57 AG57 AH57 AI57 AJ57 AK57 AL57 AM57 AN57 AO57 AP57 AQ57 AR57 AS57 AT57 AU57 AV57 AW57 AX57 AY57 AZ57 BA57 BB57 BC57 BD57 A58 B58 C58 D58 E58 F58 G58 H58 I58 J58 K58 L58 M58 N58 O58 P58 Q58 R58 S58 T58 U58 V58 W58 X58 Y58 Z58 AA58 AB58 AC58 AD58 AE58 AF58 AG58 AH58 AI58 AJ58 AK58 AL58 AM58 AN58 AO58 AP58 AQ58 AR58 AS58 AT58 AU58 AV58 AW58 AX58 AY58 AZ58 BA58 BB58 BC58 BD58 A59 B59 C59 D59 E59 F59 G59 H59 I59 J59 K59 L59 M59 N59 O59 P59 Q59 R59 S59 T59 U59 V59 W59 X59 Y59 Z59 AA59 AB59 AC59 AD59 AE59 AF59 AG59 AH59 AI59 AJ59 AK59 AL59 AM59 AN59 AO59 AP59 AQ59 AR59 AS59 AT59 AU59 AV59 AW59 AX59 AY59 AZ59 BA59 BB59 BC59 BD59 A60 B60 C60 D60 E60 F60 G60 H60 I60 J60 K60 L60 M60 N60 O60 P60 Q60 R60 S60 T60 U60 V60 W60 X60 Y60 Z60 AA60 AB60 AC60 AD60 AE60 AF60 AG60 AH60 AI60 AJ60 AK60 AL60 AM60 AN60 AO60 AP60 AQ60 AR60 AS60 AT60 AU60 AV60 AW60 AX60 AY60 AZ60 BA60 BB60 BC60 BD60 A61 B61 C61 D61 E61 F61 G61 H61 I61 J61 K61 L61 M61 N61 O61 P61 Q61 R61 S61 T61 U61 V61 W61 X61 Y61 Z61 AA61 AB61 AC61 AD61 AE61 AF61 AG61 AH61 AI61 AJ61 AK61 AL61 AM61 AN61 AO61 AP61 AQ61 AR61 AS61 AT61 AU61 AV61 AW61 AX61 AY61 AZ61 BA61 BB61 BC61 BD61 A62 B62 C62 D62 E62 F62 G62 H62 I62 J62 K62 L62 M62 N62 O62 P62 Q62 R62 S62 T62 U62 V62 W62 X62 Y62 Z62 AA62 AB62 AC62 AD62 AE62 AF62 AG62 AH62 AI62 AJ62 AK62 AL62 AM62 AN62 AO62 AP62 AQ62 AR62 AS62 AT62 AU62 AV62 AW62 AX62 AY62 AZ62 BA62 BB62 BC62 BD62 A63 B63 C63 D63 E63 F63 G63 H63 I63 J63 K63 L63 M63 N63 O63 P63 Q63 R63 S63 T63 U63 V63 W63 X63 Y63 Z63 AA63 AB63 AC63 AD63 AE63 AF63 AG63 AH63 AI63 AJ63 AK63 AL63 AM63 AN63 AO63 AP63 AQ63 AR63 AS63 AT63 AU63 AV63 AW63 AX63 AY63 AZ63 BA63 BB63 BC63 BD63 A64 B64 C64 D64 E64 F64 G64 H64 I64 J64 K64 L64 M64 N64 O64 P64 Q64 R64 S64 T64 U64 V64 W64 X64 Y64 Z64 AA64 AB64 AC64 AD64 AE64 AF64 AG64 AH64 AI64 AJ64 AK64 AL64 AM64 AN64 AO64 AP64 AQ64 AR64 AS64 AT64 AU64 AV64 AW64 AX64 AY64 AZ64 BA64 BB64 BC64 BD64 A65 B65 C65 D65 E65 F65 G65 H65 I65 J65 K65 L65 M65 N65 O65 P65 Q65 R65 S65 T65 U65 V65 W65 X65 Y65 Z65 AA65 AB65 AC65 AD65 AE65 AF65 AG65 AH65 AI65 AJ65 AK65 AL65 AM65 AN65 AO65 AP65 AQ65 AR65 AS65 AT65 AU65 AV65 AW65 AX65 AY65 AZ65 BA65 BB65 BC65 BD65 A66 B66 C66 D66 E66 F66 G66 H66 I66 J66 K66 L66 M66 N66 O66 P66 Q66 R66 S66 T66 U66 V66 W66 X66 Y66 Z66 AA66 AB66 AC66 AD66 AE66 AF66 AG66 AH66 AI66 AJ66 AK66 AL66 AM66 AN66 AO66 AP66 AQ66 AR66 AS66 AT66 AU66 AV66 AW66 AX66 AY66 AZ66 BA66 BB66 BC66 BD66 A67 B67 C67 D67 E67 F67 G67 H67 I67 J67 K67 L67 M67 N67 O67 P67 Q67 R67 S67 T67 U67 V67 W67 X67 Y67 Z67 AA67 AB67 AC67 AD67 AE67 AF67 AG67 AH67 AI67 AJ67 AK67 AL67 AM67 AN67 AO67 AP67 AQ67 AR67 AS67 AT67 AU67 AV67 AW67 AX67 AY67 AZ67 BA67 BB67 BC67 BD67 A68 B68 C68 D68 E68 F68 G68 H68 I68 J68 K68 L68 M68 N68 O68 P68 Q68 R68 S68 T68 U68 V68 W68 X68 Y68 Z68 AA68 AB68 AC68 AD68 AE68 AF68 AG68 AH68 AI68 AJ68 AK68 AL68 AM68 AN68 AO68 AP68 AQ68 AR68 AS68 AT68 AU68 AV68 AW68 AX68 AY68 AZ68 BA68 BB68 BC68 BD68 A69 B69 C69 D69 E69 F69 G69 H69 I69 J69 K69 L69 M69 N69 O69 P69 Q69 R69 S69 T69 U69 V69 W69 X69 Y69 Z69 AA69 AB69 AC69 AD69 AE69 AF69 AG69 AH69 AI69 AJ69 AK69 AL69 AM69 AN69 AO69 AP69 AQ69 AR69 AS69 AT69 AU69 AV69 AW69 AX69 AY69 AZ69 BA69 BB69 BC69 BD69 A70 B70 C70 D70 E70 F70 G70 H70 I70 J70 K70 L70 M70 N70 O70 P70 Q70 R70 S70 T70 U70 V70 W70 X70 Y70 Z70 AA70 AB70 AC70 AD70 AE70 AF70 AG70 AH70 AI70 AJ70 AK70 AL70 AM70 AN70 AO70 AP70 AQ70 AR70 AS70 AT70 AU70 AV70 AW70 AX70 AY70 AZ70 BA70 BB70 BC70 BD70 A71 B71 C71 D71 E71 F71 G71 H71 I71 J71 K71 L71 M71 N71 O71 P71 Q71 R71 S71 T71 U71 V71 W71 X71 Y71 Z71 AA71 AB71 AC71 AD71 AE71 AF71 AG71 AH71 AI71 AJ71 AK71 AL71 AM71 AN71 AO71 AP71 AQ71 AR71 AS71 AT71 AU71 AV71 AW71 AX71 AY71 AZ71 BA71 BB71 BC71 BD71 A72 B72 C72 D72 E72 F72 G72 H72 I72 J72 K72 L72 M72 N72 O72 P72 Q72 R72 S72 T72 U72 V72 W72 X72 Y72 Z72 AA72 AB72 AC72 AD72 AE72 AF72 AG72 AH72 AI72 AJ72 AK72 AL72 AM72 AN72 AO72 AP72 AQ72 AR72 AS72 AT72 AU72 AV72 AW72 AX72 AY72 AZ72 BA72 BB72 BC72 BD72 A73 B73 C73 D73 E73 F73 G73 H73 I73 J73 K73 L73 M73 N73 O73 P73 Q73 R73 S73 T73 U73 V73 W73 X73 Y73 Z73 AA73 AB73 AC73 AD73 AE73 AF73 AG73 AH73 AI73 AJ73 AK73 AL73 AM73 AN73 AO73 AP73 AQ73 AR73 AS73 AT73 AU73 AV73 AW73 AX73 AY73 AZ73 BA73 BB73 BC73 BD73 A74 B74 C74 D74 E74 F74 G74 H74 I74 J74 K74 L74 M74 N74 O74 P74 Q74 R74 S74 T74 U74 V74 W74 X74 Y74 Z74 AA74 AB74 AC74 AD74 AE74 AF74 AG74 AH74 AI74 AJ74 AK74 AL74 AM74 AN74 AO74 AP74 AQ74 AR74 AS74 AT74 AU74 AV74 AW74 AX74 AY74 AZ74">
      <formula1>"常勤・専従,常勤・兼務,非常勤・専従,非常勤・兼務"</formula1>
    </dataValidation>
  </dataValidations>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BD74"/>
  <sheetViews>
    <sheetView showGridLines="0" view="pageBreakPreview" zoomScaleNormal="100" zoomScaleSheetLayoutView="100" workbookViewId="0">
      <selection activeCell="C16" sqref="C16"/>
    </sheetView>
  </sheetViews>
  <sheetFormatPr defaultColWidth="8.25" defaultRowHeight="21" customHeight="1" outlineLevelRow="1" outlineLevelCol="1" x14ac:dyDescent="0.4"/>
  <cols>
    <col min="1" max="1" width="2.625" style="1" customWidth="1"/>
    <col min="2" max="2" width="15.25" style="3" customWidth="1"/>
    <col min="3" max="3" width="10.875" style="1" customWidth="1"/>
    <col min="4" max="4" width="7.625" style="1" customWidth="1"/>
    <col min="5" max="5" width="9" style="1" bestFit="1" customWidth="1"/>
    <col min="6" max="33" width="2.625" style="1" customWidth="1"/>
    <col min="34" max="36" width="2.625" style="1" hidden="1" customWidth="1" outlineLevel="1"/>
    <col min="37" max="37" width="6.625" style="1" customWidth="1" collapsed="1"/>
    <col min="38" max="39" width="7.625" style="1" customWidth="1"/>
    <col min="40" max="40" width="5.625" style="1" customWidth="1"/>
    <col min="41" max="41" width="1.875" style="1" customWidth="1"/>
    <col min="42" max="42" width="5.25" style="1" bestFit="1" customWidth="1"/>
    <col min="43" max="43" width="3.375" style="1" bestFit="1" customWidth="1"/>
    <col min="44" max="44" width="5.25" style="1" bestFit="1" customWidth="1"/>
    <col min="45" max="45" width="3.375" style="1" bestFit="1" customWidth="1"/>
    <col min="46" max="46" width="5.5" style="1" bestFit="1" customWidth="1"/>
    <col min="47" max="47" width="1.875" style="1" customWidth="1"/>
    <col min="48" max="16384" width="8.25" style="1"/>
  </cols>
  <sheetData>
    <row r="1" spans="1:56" ht="20.100000000000001" customHeight="1" x14ac:dyDescent="0.4">
      <c r="A1" s="38" t="s">
        <v>7</v>
      </c>
      <c r="C1" s="24"/>
      <c r="D1" s="24"/>
      <c r="E1" s="24"/>
      <c r="F1" s="24"/>
      <c r="G1" s="24"/>
      <c r="H1" s="24"/>
      <c r="I1" s="24"/>
      <c r="J1" s="24"/>
      <c r="K1" s="24"/>
      <c r="L1" s="24"/>
      <c r="M1" s="24"/>
      <c r="N1" s="24"/>
      <c r="O1" s="24"/>
      <c r="P1" s="24"/>
      <c r="Q1" s="24"/>
      <c r="R1" s="24"/>
      <c r="S1" s="24"/>
      <c r="T1" s="24"/>
      <c r="U1" s="24"/>
      <c r="V1" s="24"/>
      <c r="W1" s="24"/>
      <c r="X1" s="18"/>
      <c r="Y1" s="18"/>
      <c r="Z1" s="30"/>
      <c r="AA1" s="30"/>
      <c r="AB1" s="30"/>
      <c r="AC1" s="30"/>
      <c r="AD1" s="31"/>
      <c r="AE1" s="31"/>
      <c r="AF1" s="31"/>
      <c r="AG1" s="25" t="s">
        <v>64</v>
      </c>
      <c r="AJ1" s="25"/>
      <c r="AK1" s="202" t="s">
        <v>112</v>
      </c>
      <c r="AL1" s="202"/>
      <c r="AM1" s="202"/>
      <c r="AN1" s="202"/>
    </row>
    <row r="2" spans="1:56" ht="18" customHeight="1" x14ac:dyDescent="0.4">
      <c r="A2" s="4"/>
      <c r="B2" s="7"/>
      <c r="C2" s="7"/>
      <c r="D2" s="7"/>
      <c r="E2" s="7"/>
      <c r="F2" s="7"/>
      <c r="G2" s="7"/>
      <c r="H2" s="7"/>
      <c r="I2" s="7"/>
      <c r="J2" s="7"/>
      <c r="K2" s="39"/>
      <c r="L2" s="39"/>
      <c r="M2" s="196">
        <v>2024</v>
      </c>
      <c r="N2" s="196"/>
      <c r="O2" s="196"/>
      <c r="P2" s="196"/>
      <c r="Q2" s="106" t="s">
        <v>60</v>
      </c>
      <c r="R2" s="106"/>
      <c r="S2" s="196">
        <v>8</v>
      </c>
      <c r="T2" s="196"/>
      <c r="U2" s="106" t="s">
        <v>61</v>
      </c>
      <c r="V2" s="106"/>
      <c r="W2" s="7"/>
      <c r="X2" s="7"/>
      <c r="Y2" s="7"/>
      <c r="Z2" s="30"/>
      <c r="AA2" s="30"/>
      <c r="AC2" s="25"/>
      <c r="AD2" s="7"/>
      <c r="AE2" s="7"/>
      <c r="AF2" s="7"/>
      <c r="AG2" s="25" t="s">
        <v>65</v>
      </c>
      <c r="AJ2" s="25"/>
      <c r="AK2" s="107" t="s">
        <v>169</v>
      </c>
      <c r="AL2" s="107"/>
      <c r="AM2" s="107"/>
      <c r="AN2" s="107"/>
    </row>
    <row r="3" spans="1:56" ht="18" customHeight="1" x14ac:dyDescent="0.4">
      <c r="A3" s="27"/>
      <c r="B3" s="27"/>
      <c r="C3" s="27"/>
      <c r="D3" s="27"/>
      <c r="E3" s="27"/>
      <c r="F3" s="27"/>
      <c r="G3" s="27"/>
      <c r="H3" s="27"/>
      <c r="I3" s="27"/>
      <c r="J3" s="27"/>
      <c r="K3" s="27"/>
      <c r="L3" s="27"/>
      <c r="M3" s="27"/>
      <c r="N3" s="27"/>
      <c r="O3" s="27"/>
      <c r="P3" s="27"/>
      <c r="Q3" s="27"/>
      <c r="R3" s="27"/>
      <c r="S3" s="27"/>
      <c r="T3" s="27"/>
      <c r="U3" s="27"/>
      <c r="V3" s="27"/>
      <c r="W3" s="27"/>
      <c r="Y3" s="32"/>
      <c r="Z3" s="32"/>
      <c r="AA3" s="32"/>
      <c r="AB3" s="30"/>
      <c r="AC3" s="32"/>
      <c r="AD3" s="32"/>
      <c r="AE3" s="32"/>
      <c r="AF3" s="32"/>
      <c r="AG3" s="33" t="s">
        <v>68</v>
      </c>
      <c r="AJ3" s="25"/>
      <c r="AK3" s="203" t="s">
        <v>115</v>
      </c>
      <c r="AL3" s="203"/>
      <c r="AM3" s="203"/>
      <c r="AN3" s="203"/>
    </row>
    <row r="4" spans="1:56" ht="18" customHeight="1" x14ac:dyDescent="0.4">
      <c r="A4" s="27"/>
      <c r="B4" s="27"/>
      <c r="C4" s="27"/>
      <c r="D4" s="27"/>
      <c r="E4" s="27"/>
      <c r="F4" s="27"/>
      <c r="G4" s="27"/>
      <c r="H4" s="27"/>
      <c r="I4" s="27"/>
      <c r="J4" s="27"/>
      <c r="K4" s="27"/>
      <c r="L4" s="27"/>
      <c r="M4" s="27"/>
      <c r="N4" s="27"/>
      <c r="O4" s="27"/>
      <c r="P4" s="27"/>
      <c r="Q4" s="27"/>
      <c r="R4" s="27"/>
      <c r="S4" s="27"/>
      <c r="T4" s="27"/>
      <c r="U4" s="27"/>
      <c r="V4" s="27"/>
      <c r="W4" s="27"/>
      <c r="Y4" s="32"/>
      <c r="Z4" s="32"/>
      <c r="AA4" s="32"/>
      <c r="AB4" s="30"/>
      <c r="AC4" s="32"/>
      <c r="AD4" s="32"/>
      <c r="AE4" s="32"/>
      <c r="AF4" s="32"/>
      <c r="AG4" s="33" t="s">
        <v>69</v>
      </c>
      <c r="AJ4" s="25"/>
      <c r="AK4" s="203" t="s">
        <v>147</v>
      </c>
      <c r="AL4" s="203"/>
      <c r="AM4" s="203"/>
      <c r="AN4" s="203"/>
    </row>
    <row r="5" spans="1:56" ht="18" customHeight="1" x14ac:dyDescent="0.4">
      <c r="A5" s="27"/>
      <c r="B5" s="27"/>
      <c r="C5" s="27"/>
      <c r="D5" s="27"/>
      <c r="E5" s="27"/>
      <c r="F5" s="27"/>
      <c r="G5" s="27"/>
      <c r="H5" s="27"/>
      <c r="I5" s="27"/>
      <c r="J5" s="27"/>
      <c r="K5" s="27"/>
      <c r="L5" s="27"/>
      <c r="M5" s="27"/>
      <c r="N5" s="27"/>
      <c r="O5" s="27"/>
      <c r="P5" s="27"/>
      <c r="Q5" s="27"/>
      <c r="R5" s="27"/>
      <c r="S5" s="27"/>
      <c r="T5" s="27"/>
      <c r="U5" s="27"/>
      <c r="V5" s="27"/>
      <c r="W5" s="27"/>
      <c r="Y5" s="32"/>
      <c r="Z5" s="32"/>
      <c r="AA5" s="32"/>
      <c r="AB5" s="30"/>
      <c r="AC5" s="32"/>
      <c r="AD5" s="32"/>
      <c r="AE5" s="51"/>
      <c r="AF5" s="51"/>
      <c r="AG5" s="52" t="s">
        <v>141</v>
      </c>
      <c r="AJ5" s="25"/>
      <c r="AK5" s="203">
        <v>10</v>
      </c>
      <c r="AL5" s="203"/>
      <c r="AM5" s="203"/>
      <c r="AN5" s="203"/>
    </row>
    <row r="6" spans="1:56" ht="18" customHeight="1" x14ac:dyDescent="0.4">
      <c r="A6" s="27"/>
      <c r="B6" s="27"/>
      <c r="C6" s="27"/>
      <c r="D6" s="27"/>
      <c r="E6" s="27"/>
      <c r="F6" s="27"/>
      <c r="G6" s="27"/>
      <c r="H6" s="27"/>
      <c r="I6" s="27"/>
      <c r="J6" s="27"/>
      <c r="K6" s="27"/>
      <c r="L6" s="27"/>
      <c r="M6" s="27"/>
      <c r="N6" s="27"/>
      <c r="O6" s="27"/>
      <c r="P6" s="27"/>
      <c r="Q6" s="27"/>
      <c r="R6" s="27"/>
      <c r="S6" s="27"/>
      <c r="U6" s="27"/>
      <c r="V6" s="27"/>
      <c r="W6" s="27"/>
      <c r="Y6" s="32"/>
      <c r="Z6" s="32"/>
      <c r="AA6" s="33" t="s">
        <v>70</v>
      </c>
      <c r="AB6" s="30"/>
      <c r="AC6" s="198">
        <f>160/4</f>
        <v>40</v>
      </c>
      <c r="AD6" s="198"/>
      <c r="AE6" s="198"/>
      <c r="AF6" s="32" t="s">
        <v>66</v>
      </c>
      <c r="AL6" s="199"/>
      <c r="AM6" s="32" t="s">
        <v>67</v>
      </c>
      <c r="AN6" s="30"/>
    </row>
    <row r="7" spans="1:56" ht="9.9499999999999993" customHeight="1" thickBot="1" x14ac:dyDescent="0.45">
      <c r="A7" s="4"/>
      <c r="B7" s="83"/>
      <c r="C7" s="83"/>
      <c r="D7" s="83"/>
      <c r="E7" s="83"/>
      <c r="F7" s="83"/>
      <c r="G7" s="83"/>
      <c r="H7" s="83"/>
      <c r="I7" s="83"/>
      <c r="J7" s="83"/>
      <c r="K7" s="83"/>
      <c r="L7" s="83"/>
      <c r="M7" s="83"/>
      <c r="N7" s="83"/>
      <c r="O7" s="83"/>
      <c r="P7" s="83"/>
      <c r="Q7" s="83"/>
      <c r="R7" s="83"/>
      <c r="S7" s="83"/>
      <c r="T7" s="83"/>
      <c r="U7" s="83"/>
      <c r="V7" s="83"/>
      <c r="W7" s="83"/>
      <c r="X7" s="5"/>
      <c r="Y7" s="5"/>
      <c r="Z7" s="5"/>
      <c r="AA7" s="5"/>
      <c r="AB7" s="5"/>
      <c r="AC7" s="5"/>
      <c r="AD7" s="5"/>
      <c r="AE7" s="5"/>
      <c r="AF7" s="5"/>
      <c r="AG7" s="5"/>
      <c r="AH7" s="5"/>
      <c r="AI7" s="5"/>
      <c r="AJ7" s="5"/>
      <c r="AK7" s="5"/>
      <c r="AL7" s="5"/>
      <c r="AM7" s="4"/>
      <c r="AN7" s="30"/>
    </row>
    <row r="8" spans="1:56" ht="15" customHeight="1" thickBot="1" x14ac:dyDescent="0.45">
      <c r="A8" s="108" t="s">
        <v>63</v>
      </c>
      <c r="B8" s="110" t="s">
        <v>71</v>
      </c>
      <c r="C8" s="112" t="s">
        <v>72</v>
      </c>
      <c r="D8" s="110" t="s">
        <v>73</v>
      </c>
      <c r="E8" s="115" t="s">
        <v>74</v>
      </c>
      <c r="F8" s="117" t="s">
        <v>105</v>
      </c>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9"/>
      <c r="AK8" s="122" t="s">
        <v>106</v>
      </c>
      <c r="AL8" s="124" t="s">
        <v>107</v>
      </c>
      <c r="AM8" s="126" t="s">
        <v>108</v>
      </c>
      <c r="AN8" s="127"/>
      <c r="AP8" s="159" t="s">
        <v>159</v>
      </c>
      <c r="AQ8" s="156"/>
      <c r="AR8" s="156"/>
      <c r="AS8" s="156"/>
      <c r="AT8" s="157"/>
      <c r="AV8" s="121"/>
      <c r="AW8" s="120"/>
      <c r="AX8" s="121"/>
      <c r="AY8" s="120"/>
      <c r="AZ8" s="121"/>
      <c r="BA8" s="120"/>
      <c r="BB8" s="120"/>
      <c r="BC8" s="120"/>
      <c r="BD8" s="120"/>
    </row>
    <row r="9" spans="1:56" ht="15" customHeight="1" x14ac:dyDescent="0.4">
      <c r="A9" s="109"/>
      <c r="B9" s="111"/>
      <c r="C9" s="113"/>
      <c r="D9" s="111"/>
      <c r="E9" s="116"/>
      <c r="F9" s="132" t="s">
        <v>14</v>
      </c>
      <c r="G9" s="110"/>
      <c r="H9" s="110"/>
      <c r="I9" s="110"/>
      <c r="J9" s="110"/>
      <c r="K9" s="110"/>
      <c r="L9" s="133"/>
      <c r="M9" s="132" t="s">
        <v>15</v>
      </c>
      <c r="N9" s="110"/>
      <c r="O9" s="110"/>
      <c r="P9" s="110"/>
      <c r="Q9" s="110"/>
      <c r="R9" s="110"/>
      <c r="S9" s="133"/>
      <c r="T9" s="132" t="s">
        <v>16</v>
      </c>
      <c r="U9" s="110"/>
      <c r="V9" s="110"/>
      <c r="W9" s="110"/>
      <c r="X9" s="110"/>
      <c r="Y9" s="110"/>
      <c r="Z9" s="133"/>
      <c r="AA9" s="132" t="s">
        <v>17</v>
      </c>
      <c r="AB9" s="110"/>
      <c r="AC9" s="110"/>
      <c r="AD9" s="110"/>
      <c r="AE9" s="110"/>
      <c r="AF9" s="110"/>
      <c r="AG9" s="133"/>
      <c r="AH9" s="132" t="s">
        <v>20</v>
      </c>
      <c r="AI9" s="110"/>
      <c r="AJ9" s="133"/>
      <c r="AK9" s="123"/>
      <c r="AL9" s="125"/>
      <c r="AM9" s="128"/>
      <c r="AN9" s="129"/>
      <c r="AP9" s="160" t="s">
        <v>153</v>
      </c>
      <c r="AQ9" s="161" t="s">
        <v>154</v>
      </c>
      <c r="AR9" s="162" t="s">
        <v>160</v>
      </c>
      <c r="AS9" s="161" t="s">
        <v>152</v>
      </c>
      <c r="AT9" s="163" t="s">
        <v>158</v>
      </c>
      <c r="AV9" s="121"/>
      <c r="AW9" s="120"/>
      <c r="AX9" s="121"/>
      <c r="AY9" s="120"/>
      <c r="AZ9" s="121"/>
      <c r="BA9" s="120"/>
      <c r="BB9" s="120"/>
      <c r="BC9" s="120"/>
      <c r="BD9" s="120"/>
    </row>
    <row r="10" spans="1:56" ht="15" customHeight="1" x14ac:dyDescent="0.4">
      <c r="A10" s="109"/>
      <c r="B10" s="111"/>
      <c r="C10" s="113"/>
      <c r="D10" s="111"/>
      <c r="E10" s="116"/>
      <c r="F10" s="68">
        <f>DATE($M$2,$S$2,1)</f>
        <v>45505</v>
      </c>
      <c r="G10" s="8">
        <f>DATE($M$2,$S$2,2)</f>
        <v>45506</v>
      </c>
      <c r="H10" s="8">
        <f>DATE($M$2,$S$2,3)</f>
        <v>45507</v>
      </c>
      <c r="I10" s="8">
        <f>DATE($M$2,$S$2,4)</f>
        <v>45508</v>
      </c>
      <c r="J10" s="8">
        <f>DATE($M$2,$S$2,5)</f>
        <v>45509</v>
      </c>
      <c r="K10" s="8">
        <f>DATE($M$2,$S$2,6)</f>
        <v>45510</v>
      </c>
      <c r="L10" s="67">
        <f>DATE($M$2,$S$2,7)</f>
        <v>45511</v>
      </c>
      <c r="M10" s="68">
        <f>DATE($M$2,$S$2,8)</f>
        <v>45512</v>
      </c>
      <c r="N10" s="8">
        <f>DATE($M$2,$S$2,9)</f>
        <v>45513</v>
      </c>
      <c r="O10" s="8">
        <f>DATE($M$2,$S$2,10)</f>
        <v>45514</v>
      </c>
      <c r="P10" s="8">
        <f>DATE($M$2,$S$2,11)</f>
        <v>45515</v>
      </c>
      <c r="Q10" s="8">
        <f>DATE($M$2,$S$2,12)</f>
        <v>45516</v>
      </c>
      <c r="R10" s="8">
        <f>DATE($M$2,$S$2,13)</f>
        <v>45517</v>
      </c>
      <c r="S10" s="67">
        <f>DATE($M$2,$S$2,14)</f>
        <v>45518</v>
      </c>
      <c r="T10" s="68">
        <f>DATE($M$2,$S$2,15)</f>
        <v>45519</v>
      </c>
      <c r="U10" s="8">
        <f>DATE($M$2,$S$2,16)</f>
        <v>45520</v>
      </c>
      <c r="V10" s="8">
        <f>DATE($M$2,$S$2,17)</f>
        <v>45521</v>
      </c>
      <c r="W10" s="8">
        <f>DATE($M$2,$S$2,18)</f>
        <v>45522</v>
      </c>
      <c r="X10" s="8">
        <f>DATE($M$2,$S$2,19)</f>
        <v>45523</v>
      </c>
      <c r="Y10" s="8">
        <f>DATE($M$2,$S$2,20)</f>
        <v>45524</v>
      </c>
      <c r="Z10" s="67">
        <f>DATE($M$2,$S$2,21)</f>
        <v>45525</v>
      </c>
      <c r="AA10" s="68">
        <f>DATE($M$2,$S$2,22)</f>
        <v>45526</v>
      </c>
      <c r="AB10" s="8">
        <f>DATE($M$2,$S$2,23)</f>
        <v>45527</v>
      </c>
      <c r="AC10" s="8">
        <f>DATE($M$2,$S$2,24)</f>
        <v>45528</v>
      </c>
      <c r="AD10" s="8">
        <f>DATE($M$2,$S$2,25)</f>
        <v>45529</v>
      </c>
      <c r="AE10" s="8">
        <f>DATE($M$2,$S$2,26)</f>
        <v>45530</v>
      </c>
      <c r="AF10" s="8">
        <f>DATE($M$2,$S$2,27)</f>
        <v>45531</v>
      </c>
      <c r="AG10" s="67">
        <f>DATE($M$2,$S$2,28)</f>
        <v>45532</v>
      </c>
      <c r="AH10" s="68">
        <f>IF(DAY(EOMONTH(F10,0))&lt;29,"",DATE($M$2,$S$2,29))</f>
        <v>45533</v>
      </c>
      <c r="AI10" s="8">
        <f>IF(DAY(EOMONTH(F10,0))&lt;30,"",DATE($M$2,$S$2,30))</f>
        <v>45534</v>
      </c>
      <c r="AJ10" s="67">
        <f>IF(DAY(EOMONTH(F10,0))&lt;31,"",DATE($M$2,$S$2,31))</f>
        <v>45535</v>
      </c>
      <c r="AK10" s="123"/>
      <c r="AL10" s="125"/>
      <c r="AM10" s="128"/>
      <c r="AN10" s="129"/>
      <c r="AP10" s="164"/>
      <c r="AQ10" s="165"/>
      <c r="AR10" s="165"/>
      <c r="AS10" s="165"/>
      <c r="AT10" s="166"/>
      <c r="AV10" s="121"/>
      <c r="AW10" s="120"/>
      <c r="AX10" s="121"/>
      <c r="AY10" s="120"/>
      <c r="AZ10" s="121"/>
      <c r="BA10" s="120"/>
      <c r="BB10" s="120"/>
      <c r="BC10" s="120"/>
      <c r="BD10" s="120"/>
    </row>
    <row r="11" spans="1:56" ht="15" customHeight="1" thickBot="1" x14ac:dyDescent="0.45">
      <c r="A11" s="109"/>
      <c r="B11" s="111"/>
      <c r="C11" s="114"/>
      <c r="D11" s="111"/>
      <c r="E11" s="116"/>
      <c r="F11" s="70">
        <f>DATE($M$2,$S$2,1)</f>
        <v>45505</v>
      </c>
      <c r="G11" s="9">
        <f>DATE($M$2,$S$2,2)</f>
        <v>45506</v>
      </c>
      <c r="H11" s="9">
        <f>DATE($M$2,$S$2,3)</f>
        <v>45507</v>
      </c>
      <c r="I11" s="9">
        <f>DATE($M$2,$S$2,4)</f>
        <v>45508</v>
      </c>
      <c r="J11" s="9">
        <f>DATE($M$2,$S$2,5)</f>
        <v>45509</v>
      </c>
      <c r="K11" s="9">
        <f>DATE($M$2,$S$2,6)</f>
        <v>45510</v>
      </c>
      <c r="L11" s="69">
        <f>DATE($M$2,$S$2,7)</f>
        <v>45511</v>
      </c>
      <c r="M11" s="70">
        <f>DATE($M$2,$S$2,8)</f>
        <v>45512</v>
      </c>
      <c r="N11" s="9">
        <f>DATE($M$2,$S$2,9)</f>
        <v>45513</v>
      </c>
      <c r="O11" s="9">
        <f>DATE($M$2,$S$2,10)</f>
        <v>45514</v>
      </c>
      <c r="P11" s="9">
        <f>DATE($M$2,$S$2,11)</f>
        <v>45515</v>
      </c>
      <c r="Q11" s="9">
        <f>DATE($M$2,$S$2,12)</f>
        <v>45516</v>
      </c>
      <c r="R11" s="9">
        <f>DATE($M$2,$S$2,13)</f>
        <v>45517</v>
      </c>
      <c r="S11" s="69">
        <f>DATE($M$2,$S$2,14)</f>
        <v>45518</v>
      </c>
      <c r="T11" s="70">
        <f>DATE($M$2,$S$2,15)</f>
        <v>45519</v>
      </c>
      <c r="U11" s="9">
        <f>DATE($M$2,$S$2,16)</f>
        <v>45520</v>
      </c>
      <c r="V11" s="9">
        <f>DATE($M$2,$S$2,17)</f>
        <v>45521</v>
      </c>
      <c r="W11" s="9">
        <f>DATE($M$2,$S$2,18)</f>
        <v>45522</v>
      </c>
      <c r="X11" s="9">
        <f>DATE($M$2,$S$2,19)</f>
        <v>45523</v>
      </c>
      <c r="Y11" s="9">
        <f>DATE($M$2,$S$2,20)</f>
        <v>45524</v>
      </c>
      <c r="Z11" s="69">
        <f>DATE($M$2,$S$2,21)</f>
        <v>45525</v>
      </c>
      <c r="AA11" s="70">
        <f>DATE($M$2,$S$2,22)</f>
        <v>45526</v>
      </c>
      <c r="AB11" s="9">
        <f>DATE($M$2,$S$2,23)</f>
        <v>45527</v>
      </c>
      <c r="AC11" s="9">
        <f>DATE($M$2,$S$2,24)</f>
        <v>45528</v>
      </c>
      <c r="AD11" s="9">
        <f>DATE($M$2,$S$2,25)</f>
        <v>45529</v>
      </c>
      <c r="AE11" s="9">
        <f>DATE($M$2,$S$2,26)</f>
        <v>45530</v>
      </c>
      <c r="AF11" s="9">
        <f>DATE($M$2,$S$2,27)</f>
        <v>45531</v>
      </c>
      <c r="AG11" s="69">
        <f>DATE($M$2,$S$2,28)</f>
        <v>45532</v>
      </c>
      <c r="AH11" s="70">
        <f>IF(DAY(EOMONTH(F11,0))&lt;29,"",DATE($M$2,$S$2,29))</f>
        <v>45533</v>
      </c>
      <c r="AI11" s="9">
        <f>IF(DAY(EOMONTH(F11,0))&lt;30,"",DATE($M$2,$S$2,30))</f>
        <v>45534</v>
      </c>
      <c r="AJ11" s="69">
        <f>IF(DAY(EOMONTH(F11,0))&lt;31,"",DATE($M$2,$S$2,31))</f>
        <v>45535</v>
      </c>
      <c r="AK11" s="123"/>
      <c r="AL11" s="125"/>
      <c r="AM11" s="128"/>
      <c r="AN11" s="129"/>
      <c r="AP11" s="167"/>
      <c r="AQ11" s="168"/>
      <c r="AR11" s="168"/>
      <c r="AS11" s="168"/>
      <c r="AT11" s="169"/>
    </row>
    <row r="12" spans="1:56" ht="18" customHeight="1" x14ac:dyDescent="0.4">
      <c r="A12" s="105">
        <v>1</v>
      </c>
      <c r="B12" s="200" t="s">
        <v>22</v>
      </c>
      <c r="C12" s="201" t="s">
        <v>184</v>
      </c>
      <c r="D12" s="44"/>
      <c r="E12" s="45" t="s">
        <v>162</v>
      </c>
      <c r="F12" s="190">
        <v>8</v>
      </c>
      <c r="G12" s="191">
        <v>8</v>
      </c>
      <c r="H12" s="191">
        <v>0</v>
      </c>
      <c r="I12" s="191">
        <v>0</v>
      </c>
      <c r="J12" s="191">
        <v>8</v>
      </c>
      <c r="K12" s="191">
        <v>8</v>
      </c>
      <c r="L12" s="192">
        <v>8</v>
      </c>
      <c r="M12" s="190">
        <v>8</v>
      </c>
      <c r="N12" s="191">
        <v>8</v>
      </c>
      <c r="O12" s="191">
        <v>0</v>
      </c>
      <c r="P12" s="191">
        <v>0</v>
      </c>
      <c r="Q12" s="191">
        <v>8</v>
      </c>
      <c r="R12" s="191">
        <v>8</v>
      </c>
      <c r="S12" s="192">
        <v>8</v>
      </c>
      <c r="T12" s="190">
        <v>8</v>
      </c>
      <c r="U12" s="191">
        <v>8</v>
      </c>
      <c r="V12" s="191">
        <v>0</v>
      </c>
      <c r="W12" s="191">
        <v>0</v>
      </c>
      <c r="X12" s="191">
        <v>8</v>
      </c>
      <c r="Y12" s="191">
        <v>8</v>
      </c>
      <c r="Z12" s="192">
        <v>8</v>
      </c>
      <c r="AA12" s="190">
        <v>8</v>
      </c>
      <c r="AB12" s="191">
        <v>8</v>
      </c>
      <c r="AC12" s="191">
        <v>0</v>
      </c>
      <c r="AD12" s="191">
        <v>0</v>
      </c>
      <c r="AE12" s="191">
        <v>8</v>
      </c>
      <c r="AF12" s="191">
        <v>8</v>
      </c>
      <c r="AG12" s="192">
        <v>8</v>
      </c>
      <c r="AH12" s="190"/>
      <c r="AI12" s="191"/>
      <c r="AJ12" s="192"/>
      <c r="AK12" s="15">
        <f>+SUM(F12:AJ12)</f>
        <v>160</v>
      </c>
      <c r="AL12" s="16">
        <f t="shared" ref="AL12:AL33" si="0">IF($AK$3="４週",AK12/4,AK12/(DAY(EOMONTH($F$10,0))/7))</f>
        <v>40</v>
      </c>
      <c r="AM12" s="130"/>
      <c r="AN12" s="131"/>
      <c r="AP12" s="158"/>
      <c r="AQ12" s="170"/>
      <c r="AR12" s="170"/>
      <c r="AS12" s="170"/>
      <c r="AT12" s="171"/>
      <c r="AV12" s="90"/>
      <c r="AW12" s="90"/>
      <c r="AX12" s="90"/>
      <c r="AY12" s="90"/>
      <c r="AZ12" s="90"/>
      <c r="BA12" s="90"/>
      <c r="BB12" s="90"/>
      <c r="BC12" s="90"/>
      <c r="BD12" s="90"/>
    </row>
    <row r="13" spans="1:56" ht="18" customHeight="1" x14ac:dyDescent="0.4">
      <c r="A13" s="105">
        <v>2</v>
      </c>
      <c r="B13" s="200" t="s">
        <v>46</v>
      </c>
      <c r="C13" s="201" t="s">
        <v>184</v>
      </c>
      <c r="D13" s="44" t="s">
        <v>145</v>
      </c>
      <c r="E13" s="45" t="s">
        <v>162</v>
      </c>
      <c r="F13" s="190">
        <v>8</v>
      </c>
      <c r="G13" s="191">
        <v>8</v>
      </c>
      <c r="H13" s="191">
        <v>0</v>
      </c>
      <c r="I13" s="191">
        <v>0</v>
      </c>
      <c r="J13" s="191">
        <v>8</v>
      </c>
      <c r="K13" s="191">
        <v>8</v>
      </c>
      <c r="L13" s="192">
        <v>8</v>
      </c>
      <c r="M13" s="190">
        <v>8</v>
      </c>
      <c r="N13" s="191">
        <v>8</v>
      </c>
      <c r="O13" s="191">
        <v>0</v>
      </c>
      <c r="P13" s="191">
        <v>0</v>
      </c>
      <c r="Q13" s="191">
        <v>8</v>
      </c>
      <c r="R13" s="191">
        <v>8</v>
      </c>
      <c r="S13" s="192">
        <v>8</v>
      </c>
      <c r="T13" s="190">
        <v>8</v>
      </c>
      <c r="U13" s="191">
        <v>8</v>
      </c>
      <c r="V13" s="191">
        <v>0</v>
      </c>
      <c r="W13" s="191">
        <v>0</v>
      </c>
      <c r="X13" s="191">
        <v>8</v>
      </c>
      <c r="Y13" s="191">
        <v>8</v>
      </c>
      <c r="Z13" s="192">
        <v>8</v>
      </c>
      <c r="AA13" s="190">
        <v>8</v>
      </c>
      <c r="AB13" s="191">
        <v>8</v>
      </c>
      <c r="AC13" s="191">
        <v>0</v>
      </c>
      <c r="AD13" s="191">
        <v>0</v>
      </c>
      <c r="AE13" s="191">
        <v>8</v>
      </c>
      <c r="AF13" s="191">
        <v>8</v>
      </c>
      <c r="AG13" s="192">
        <v>8</v>
      </c>
      <c r="AH13" s="190"/>
      <c r="AI13" s="191"/>
      <c r="AJ13" s="192"/>
      <c r="AK13" s="15">
        <f t="shared" ref="AK13:AK33" si="1">+SUM(F13:AJ13)</f>
        <v>160</v>
      </c>
      <c r="AL13" s="16">
        <f t="shared" si="0"/>
        <v>40</v>
      </c>
      <c r="AM13" s="130"/>
      <c r="AN13" s="131"/>
      <c r="AP13" s="172" t="s">
        <v>161</v>
      </c>
      <c r="AQ13" s="170"/>
      <c r="AR13" s="170"/>
      <c r="AS13" s="170"/>
      <c r="AT13" s="171"/>
      <c r="AV13" s="90"/>
      <c r="AW13" s="90"/>
      <c r="AX13" s="90"/>
      <c r="AY13" s="90"/>
      <c r="AZ13" s="90"/>
      <c r="BA13" s="90"/>
      <c r="BB13" s="90"/>
      <c r="BC13" s="90"/>
      <c r="BD13" s="90"/>
    </row>
    <row r="14" spans="1:56" ht="2.25" customHeight="1" x14ac:dyDescent="0.4">
      <c r="A14" s="81"/>
      <c r="B14" s="60"/>
      <c r="C14" s="61"/>
      <c r="D14" s="62"/>
      <c r="E14" s="63"/>
      <c r="F14" s="72"/>
      <c r="G14" s="64"/>
      <c r="H14" s="64"/>
      <c r="I14" s="64"/>
      <c r="J14" s="64"/>
      <c r="K14" s="64"/>
      <c r="L14" s="71"/>
      <c r="M14" s="72"/>
      <c r="N14" s="64"/>
      <c r="O14" s="64"/>
      <c r="P14" s="64"/>
      <c r="Q14" s="64"/>
      <c r="R14" s="64"/>
      <c r="S14" s="71"/>
      <c r="T14" s="72"/>
      <c r="U14" s="64"/>
      <c r="V14" s="64"/>
      <c r="W14" s="64"/>
      <c r="X14" s="64"/>
      <c r="Y14" s="64"/>
      <c r="Z14" s="71"/>
      <c r="AA14" s="72"/>
      <c r="AB14" s="64"/>
      <c r="AC14" s="64"/>
      <c r="AD14" s="64"/>
      <c r="AE14" s="64"/>
      <c r="AF14" s="64"/>
      <c r="AG14" s="71"/>
      <c r="AH14" s="72"/>
      <c r="AI14" s="64"/>
      <c r="AJ14" s="71"/>
      <c r="AK14" s="65"/>
      <c r="AL14" s="66"/>
      <c r="AM14" s="59"/>
      <c r="AN14" s="82"/>
      <c r="AP14" s="158"/>
      <c r="AQ14" s="170"/>
      <c r="AR14" s="170"/>
      <c r="AS14" s="170"/>
      <c r="AT14" s="171"/>
      <c r="AV14" s="90"/>
      <c r="AW14" s="90"/>
      <c r="AX14" s="90"/>
      <c r="AY14" s="90"/>
      <c r="AZ14" s="90"/>
      <c r="BA14" s="90"/>
      <c r="BB14" s="90"/>
      <c r="BC14" s="90"/>
      <c r="BD14" s="90"/>
    </row>
    <row r="15" spans="1:56" ht="18" customHeight="1" x14ac:dyDescent="0.4">
      <c r="A15" s="105">
        <v>3</v>
      </c>
      <c r="B15" s="200" t="s">
        <v>47</v>
      </c>
      <c r="C15" s="201" t="s">
        <v>182</v>
      </c>
      <c r="D15" s="44"/>
      <c r="E15" s="45" t="s">
        <v>163</v>
      </c>
      <c r="F15" s="190">
        <v>0</v>
      </c>
      <c r="G15" s="94">
        <v>8</v>
      </c>
      <c r="H15" s="94">
        <v>8</v>
      </c>
      <c r="I15" s="191">
        <v>0</v>
      </c>
      <c r="J15" s="94">
        <v>8</v>
      </c>
      <c r="K15" s="94">
        <v>8</v>
      </c>
      <c r="L15" s="95">
        <v>8</v>
      </c>
      <c r="M15" s="190">
        <v>0</v>
      </c>
      <c r="N15" s="94">
        <v>8</v>
      </c>
      <c r="O15" s="94">
        <v>8</v>
      </c>
      <c r="P15" s="191">
        <v>0</v>
      </c>
      <c r="Q15" s="94">
        <v>8</v>
      </c>
      <c r="R15" s="94">
        <v>8</v>
      </c>
      <c r="S15" s="95">
        <v>8</v>
      </c>
      <c r="T15" s="190">
        <v>0</v>
      </c>
      <c r="U15" s="94">
        <v>8</v>
      </c>
      <c r="V15" s="94">
        <v>8</v>
      </c>
      <c r="W15" s="191">
        <v>0</v>
      </c>
      <c r="X15" s="94">
        <v>8</v>
      </c>
      <c r="Y15" s="94">
        <v>8</v>
      </c>
      <c r="Z15" s="95">
        <v>8</v>
      </c>
      <c r="AA15" s="190">
        <v>0</v>
      </c>
      <c r="AB15" s="94">
        <v>8</v>
      </c>
      <c r="AC15" s="94">
        <v>8</v>
      </c>
      <c r="AD15" s="191">
        <v>0</v>
      </c>
      <c r="AE15" s="94">
        <v>8</v>
      </c>
      <c r="AF15" s="94">
        <v>8</v>
      </c>
      <c r="AG15" s="95">
        <v>8</v>
      </c>
      <c r="AH15" s="190"/>
      <c r="AI15" s="191"/>
      <c r="AJ15" s="192"/>
      <c r="AK15" s="15">
        <f t="shared" si="1"/>
        <v>160</v>
      </c>
      <c r="AL15" s="16">
        <f t="shared" si="0"/>
        <v>40</v>
      </c>
      <c r="AM15" s="130"/>
      <c r="AN15" s="131"/>
      <c r="AP15" s="155"/>
      <c r="AQ15" s="170" t="s">
        <v>154</v>
      </c>
      <c r="AR15" s="170">
        <f>MAX($AC$6*4,$AL$6)</f>
        <v>160</v>
      </c>
      <c r="AS15" s="170" t="s">
        <v>152</v>
      </c>
      <c r="AT15" s="171">
        <f t="shared" ref="AT15:AT16" si="2">ROUND(AP15/AR15,2)</f>
        <v>0</v>
      </c>
      <c r="AV15" s="90"/>
      <c r="AW15" s="90"/>
      <c r="AX15" s="90"/>
      <c r="AY15" s="90"/>
      <c r="AZ15" s="90"/>
      <c r="BA15" s="90"/>
      <c r="BB15" s="90"/>
      <c r="BC15" s="90"/>
      <c r="BD15" s="90"/>
    </row>
    <row r="16" spans="1:56" ht="18" customHeight="1" x14ac:dyDescent="0.4">
      <c r="A16" s="105">
        <v>4</v>
      </c>
      <c r="B16" s="200" t="s">
        <v>48</v>
      </c>
      <c r="C16" s="201" t="s">
        <v>182</v>
      </c>
      <c r="D16" s="44" t="s">
        <v>48</v>
      </c>
      <c r="E16" s="45" t="s">
        <v>164</v>
      </c>
      <c r="F16" s="93">
        <v>8</v>
      </c>
      <c r="G16" s="191">
        <v>0</v>
      </c>
      <c r="H16" s="94">
        <v>8</v>
      </c>
      <c r="I16" s="191">
        <v>0</v>
      </c>
      <c r="J16" s="94">
        <v>8</v>
      </c>
      <c r="K16" s="94">
        <v>8</v>
      </c>
      <c r="L16" s="95">
        <v>8</v>
      </c>
      <c r="M16" s="93">
        <v>8</v>
      </c>
      <c r="N16" s="191">
        <v>0</v>
      </c>
      <c r="O16" s="94">
        <v>8</v>
      </c>
      <c r="P16" s="191">
        <v>0</v>
      </c>
      <c r="Q16" s="94">
        <v>8</v>
      </c>
      <c r="R16" s="94">
        <v>8</v>
      </c>
      <c r="S16" s="95">
        <v>8</v>
      </c>
      <c r="T16" s="93">
        <v>8</v>
      </c>
      <c r="U16" s="191">
        <v>0</v>
      </c>
      <c r="V16" s="94">
        <v>8</v>
      </c>
      <c r="W16" s="191">
        <v>0</v>
      </c>
      <c r="X16" s="94">
        <v>8</v>
      </c>
      <c r="Y16" s="94">
        <v>8</v>
      </c>
      <c r="Z16" s="95">
        <v>8</v>
      </c>
      <c r="AA16" s="93">
        <v>8</v>
      </c>
      <c r="AB16" s="191">
        <v>0</v>
      </c>
      <c r="AC16" s="94">
        <v>8</v>
      </c>
      <c r="AD16" s="191">
        <v>0</v>
      </c>
      <c r="AE16" s="94">
        <v>8</v>
      </c>
      <c r="AF16" s="94">
        <v>8</v>
      </c>
      <c r="AG16" s="95">
        <v>8</v>
      </c>
      <c r="AH16" s="190"/>
      <c r="AI16" s="191"/>
      <c r="AJ16" s="192"/>
      <c r="AK16" s="15">
        <f t="shared" si="1"/>
        <v>160</v>
      </c>
      <c r="AL16" s="16">
        <f t="shared" si="0"/>
        <v>40</v>
      </c>
      <c r="AM16" s="130"/>
      <c r="AN16" s="131"/>
      <c r="AP16" s="155"/>
      <c r="AQ16" s="170" t="s">
        <v>154</v>
      </c>
      <c r="AR16" s="170">
        <f>MAX($AC$6*4,$AL$6)</f>
        <v>160</v>
      </c>
      <c r="AS16" s="170" t="s">
        <v>152</v>
      </c>
      <c r="AT16" s="171">
        <f t="shared" si="2"/>
        <v>0</v>
      </c>
      <c r="AV16" s="90"/>
      <c r="AW16" s="90"/>
      <c r="AX16" s="90"/>
      <c r="AY16" s="90"/>
      <c r="AZ16" s="90"/>
      <c r="BA16" s="90"/>
      <c r="BB16" s="90"/>
      <c r="BC16" s="90"/>
      <c r="BD16" s="90"/>
    </row>
    <row r="17" spans="1:56" ht="18" customHeight="1" x14ac:dyDescent="0.4">
      <c r="A17" s="105">
        <v>5</v>
      </c>
      <c r="B17" s="200" t="s">
        <v>48</v>
      </c>
      <c r="C17" s="201" t="s">
        <v>182</v>
      </c>
      <c r="D17" s="44" t="s">
        <v>174</v>
      </c>
      <c r="E17" s="45" t="s">
        <v>165</v>
      </c>
      <c r="F17" s="93">
        <v>8</v>
      </c>
      <c r="G17" s="94">
        <v>8</v>
      </c>
      <c r="H17" s="191">
        <v>0</v>
      </c>
      <c r="I17" s="191">
        <v>0</v>
      </c>
      <c r="J17" s="96">
        <v>8</v>
      </c>
      <c r="K17" s="94">
        <v>8</v>
      </c>
      <c r="L17" s="98">
        <v>8</v>
      </c>
      <c r="M17" s="93">
        <v>8</v>
      </c>
      <c r="N17" s="94">
        <v>8</v>
      </c>
      <c r="O17" s="191">
        <v>0</v>
      </c>
      <c r="P17" s="191">
        <v>0</v>
      </c>
      <c r="Q17" s="96">
        <v>8</v>
      </c>
      <c r="R17" s="94">
        <v>8</v>
      </c>
      <c r="S17" s="98">
        <v>8</v>
      </c>
      <c r="T17" s="93">
        <v>8</v>
      </c>
      <c r="U17" s="94">
        <v>8</v>
      </c>
      <c r="V17" s="191">
        <v>0</v>
      </c>
      <c r="W17" s="191">
        <v>0</v>
      </c>
      <c r="X17" s="96">
        <v>8</v>
      </c>
      <c r="Y17" s="94">
        <v>8</v>
      </c>
      <c r="Z17" s="98">
        <v>8</v>
      </c>
      <c r="AA17" s="93">
        <v>8</v>
      </c>
      <c r="AB17" s="94">
        <v>8</v>
      </c>
      <c r="AC17" s="191">
        <v>0</v>
      </c>
      <c r="AD17" s="191">
        <v>0</v>
      </c>
      <c r="AE17" s="96">
        <v>8</v>
      </c>
      <c r="AF17" s="94">
        <v>8</v>
      </c>
      <c r="AG17" s="98">
        <v>8</v>
      </c>
      <c r="AH17" s="190"/>
      <c r="AI17" s="191"/>
      <c r="AJ17" s="192"/>
      <c r="AK17" s="15">
        <f t="shared" si="1"/>
        <v>160</v>
      </c>
      <c r="AL17" s="16">
        <f t="shared" si="0"/>
        <v>40</v>
      </c>
      <c r="AM17" s="130"/>
      <c r="AN17" s="131"/>
      <c r="AP17" s="155">
        <f>SUM(J17,L17,Q17,S17,X17,Z17,AE17,AG17)</f>
        <v>64</v>
      </c>
      <c r="AQ17" s="170" t="s">
        <v>154</v>
      </c>
      <c r="AR17" s="170">
        <f>MAX($AC$6*4,$AL$6)</f>
        <v>160</v>
      </c>
      <c r="AS17" s="170" t="s">
        <v>152</v>
      </c>
      <c r="AT17" s="171">
        <f>ROUND(AP17/AR17,2)</f>
        <v>0.4</v>
      </c>
      <c r="AV17" s="90"/>
      <c r="AW17" s="90"/>
      <c r="AX17" s="90"/>
      <c r="AY17" s="90"/>
      <c r="AZ17" s="90"/>
      <c r="BA17" s="90"/>
      <c r="BB17" s="90"/>
      <c r="BC17" s="90"/>
      <c r="BD17" s="90"/>
    </row>
    <row r="18" spans="1:56" ht="18" customHeight="1" x14ac:dyDescent="0.4">
      <c r="A18" s="105">
        <v>6</v>
      </c>
      <c r="B18" s="200" t="s">
        <v>47</v>
      </c>
      <c r="C18" s="201" t="s">
        <v>182</v>
      </c>
      <c r="D18" s="44" t="s">
        <v>174</v>
      </c>
      <c r="E18" s="45" t="s">
        <v>166</v>
      </c>
      <c r="F18" s="97">
        <v>8</v>
      </c>
      <c r="G18" s="94">
        <v>8</v>
      </c>
      <c r="H18" s="191">
        <v>0</v>
      </c>
      <c r="I18" s="191">
        <v>0</v>
      </c>
      <c r="J18" s="96">
        <v>8</v>
      </c>
      <c r="K18" s="96">
        <v>8</v>
      </c>
      <c r="L18" s="98">
        <v>8</v>
      </c>
      <c r="M18" s="97">
        <v>8</v>
      </c>
      <c r="N18" s="94">
        <v>8</v>
      </c>
      <c r="O18" s="191">
        <v>0</v>
      </c>
      <c r="P18" s="191">
        <v>0</v>
      </c>
      <c r="Q18" s="96">
        <v>8</v>
      </c>
      <c r="R18" s="96">
        <v>8</v>
      </c>
      <c r="S18" s="98">
        <v>8</v>
      </c>
      <c r="T18" s="97">
        <v>8</v>
      </c>
      <c r="U18" s="94">
        <v>8</v>
      </c>
      <c r="V18" s="191">
        <v>0</v>
      </c>
      <c r="W18" s="191">
        <v>0</v>
      </c>
      <c r="X18" s="96">
        <v>8</v>
      </c>
      <c r="Y18" s="96">
        <v>8</v>
      </c>
      <c r="Z18" s="98">
        <v>8</v>
      </c>
      <c r="AA18" s="97">
        <v>8</v>
      </c>
      <c r="AB18" s="94">
        <v>8</v>
      </c>
      <c r="AC18" s="191">
        <v>0</v>
      </c>
      <c r="AD18" s="191">
        <v>0</v>
      </c>
      <c r="AE18" s="96">
        <v>8</v>
      </c>
      <c r="AF18" s="96">
        <v>8</v>
      </c>
      <c r="AG18" s="98">
        <v>8</v>
      </c>
      <c r="AH18" s="190"/>
      <c r="AI18" s="191"/>
      <c r="AJ18" s="192"/>
      <c r="AK18" s="15">
        <f t="shared" si="1"/>
        <v>160</v>
      </c>
      <c r="AL18" s="16">
        <f t="shared" si="0"/>
        <v>40</v>
      </c>
      <c r="AM18" s="130"/>
      <c r="AN18" s="131"/>
      <c r="AP18" s="155">
        <f>SUM(F18,J18:M18,Q18:T18,X18:AA18,AE18:AG18)</f>
        <v>128</v>
      </c>
      <c r="AQ18" s="170" t="s">
        <v>154</v>
      </c>
      <c r="AR18" s="170">
        <f>MAX($AC$6*4,$AL$6)</f>
        <v>160</v>
      </c>
      <c r="AS18" s="170" t="s">
        <v>152</v>
      </c>
      <c r="AT18" s="171">
        <f t="shared" ref="AT18:AT22" si="3">ROUND(AP18/AR18,2)</f>
        <v>0.8</v>
      </c>
      <c r="AV18" s="89"/>
      <c r="AW18" s="90"/>
      <c r="AX18" s="90"/>
      <c r="AY18" s="90"/>
      <c r="AZ18" s="90"/>
      <c r="BA18" s="90"/>
      <c r="BB18" s="90"/>
      <c r="BC18" s="90"/>
      <c r="BD18" s="90"/>
    </row>
    <row r="19" spans="1:56" ht="18" customHeight="1" x14ac:dyDescent="0.4">
      <c r="A19" s="105">
        <v>7</v>
      </c>
      <c r="B19" s="200"/>
      <c r="C19" s="201"/>
      <c r="D19" s="44"/>
      <c r="E19" s="45"/>
      <c r="F19" s="190"/>
      <c r="G19" s="191"/>
      <c r="H19" s="191"/>
      <c r="I19" s="191"/>
      <c r="J19" s="191"/>
      <c r="K19" s="191"/>
      <c r="L19" s="192"/>
      <c r="M19" s="190"/>
      <c r="N19" s="191"/>
      <c r="O19" s="191"/>
      <c r="P19" s="191"/>
      <c r="Q19" s="191"/>
      <c r="R19" s="191"/>
      <c r="S19" s="192"/>
      <c r="T19" s="190"/>
      <c r="U19" s="191"/>
      <c r="V19" s="191"/>
      <c r="W19" s="191"/>
      <c r="X19" s="191"/>
      <c r="Y19" s="191"/>
      <c r="Z19" s="192"/>
      <c r="AA19" s="190"/>
      <c r="AB19" s="191"/>
      <c r="AC19" s="191"/>
      <c r="AD19" s="191"/>
      <c r="AE19" s="191"/>
      <c r="AF19" s="191"/>
      <c r="AG19" s="192"/>
      <c r="AH19" s="190"/>
      <c r="AI19" s="191"/>
      <c r="AJ19" s="192"/>
      <c r="AK19" s="15">
        <f t="shared" si="1"/>
        <v>0</v>
      </c>
      <c r="AL19" s="16">
        <f t="shared" si="0"/>
        <v>0</v>
      </c>
      <c r="AM19" s="130"/>
      <c r="AN19" s="131"/>
      <c r="AP19" s="155">
        <f>SUM(F19:AG19)</f>
        <v>0</v>
      </c>
      <c r="AQ19" s="170" t="s">
        <v>154</v>
      </c>
      <c r="AR19" s="170">
        <f>MAX($AC$6*4,$AL$6)</f>
        <v>160</v>
      </c>
      <c r="AS19" s="170" t="s">
        <v>152</v>
      </c>
      <c r="AT19" s="171">
        <f t="shared" si="3"/>
        <v>0</v>
      </c>
      <c r="AV19" s="90"/>
      <c r="AW19" s="90"/>
      <c r="AX19" s="90"/>
      <c r="AY19" s="90"/>
      <c r="AZ19" s="90"/>
      <c r="BA19" s="90"/>
      <c r="BB19" s="90"/>
      <c r="BC19" s="90"/>
      <c r="BD19" s="90"/>
    </row>
    <row r="20" spans="1:56" ht="18" customHeight="1" x14ac:dyDescent="0.4">
      <c r="A20" s="105">
        <v>8</v>
      </c>
      <c r="B20" s="200"/>
      <c r="C20" s="201"/>
      <c r="D20" s="44"/>
      <c r="E20" s="45"/>
      <c r="F20" s="190"/>
      <c r="G20" s="191"/>
      <c r="H20" s="191"/>
      <c r="I20" s="191"/>
      <c r="J20" s="191"/>
      <c r="K20" s="191"/>
      <c r="L20" s="192"/>
      <c r="M20" s="190"/>
      <c r="N20" s="191"/>
      <c r="O20" s="191"/>
      <c r="P20" s="191"/>
      <c r="Q20" s="191"/>
      <c r="R20" s="191"/>
      <c r="S20" s="192"/>
      <c r="T20" s="190"/>
      <c r="U20" s="191"/>
      <c r="V20" s="191"/>
      <c r="W20" s="191"/>
      <c r="X20" s="191"/>
      <c r="Y20" s="191"/>
      <c r="Z20" s="192"/>
      <c r="AA20" s="190"/>
      <c r="AB20" s="191"/>
      <c r="AC20" s="191"/>
      <c r="AD20" s="191"/>
      <c r="AE20" s="191"/>
      <c r="AF20" s="191"/>
      <c r="AG20" s="192"/>
      <c r="AH20" s="190"/>
      <c r="AI20" s="191"/>
      <c r="AJ20" s="192"/>
      <c r="AK20" s="15">
        <f t="shared" si="1"/>
        <v>0</v>
      </c>
      <c r="AL20" s="16">
        <f t="shared" si="0"/>
        <v>0</v>
      </c>
      <c r="AM20" s="130"/>
      <c r="AN20" s="131"/>
      <c r="AP20" s="155"/>
      <c r="AQ20" s="170" t="s">
        <v>154</v>
      </c>
      <c r="AR20" s="170">
        <f>MAX($AC$6*4,$AL$6)</f>
        <v>160</v>
      </c>
      <c r="AS20" s="170" t="s">
        <v>152</v>
      </c>
      <c r="AT20" s="171">
        <f t="shared" si="3"/>
        <v>0</v>
      </c>
      <c r="AV20" s="90"/>
      <c r="AW20" s="90"/>
      <c r="AX20" s="90"/>
      <c r="AY20" s="90"/>
      <c r="AZ20" s="90"/>
      <c r="BA20" s="90"/>
      <c r="BB20" s="90"/>
      <c r="BC20" s="90"/>
      <c r="BD20" s="90"/>
    </row>
    <row r="21" spans="1:56" ht="18" customHeight="1" x14ac:dyDescent="0.4">
      <c r="A21" s="105">
        <v>9</v>
      </c>
      <c r="B21" s="200"/>
      <c r="C21" s="201"/>
      <c r="D21" s="44"/>
      <c r="E21" s="45"/>
      <c r="F21" s="190"/>
      <c r="G21" s="191"/>
      <c r="H21" s="191"/>
      <c r="I21" s="191"/>
      <c r="J21" s="191"/>
      <c r="K21" s="191"/>
      <c r="L21" s="192"/>
      <c r="M21" s="190"/>
      <c r="N21" s="191"/>
      <c r="O21" s="191"/>
      <c r="P21" s="191"/>
      <c r="Q21" s="191"/>
      <c r="R21" s="191"/>
      <c r="S21" s="192"/>
      <c r="T21" s="190"/>
      <c r="U21" s="191"/>
      <c r="V21" s="191"/>
      <c r="W21" s="191"/>
      <c r="X21" s="191"/>
      <c r="Y21" s="191"/>
      <c r="Z21" s="192"/>
      <c r="AA21" s="190"/>
      <c r="AB21" s="191"/>
      <c r="AC21" s="191"/>
      <c r="AD21" s="191"/>
      <c r="AE21" s="191"/>
      <c r="AF21" s="191"/>
      <c r="AG21" s="192"/>
      <c r="AH21" s="190"/>
      <c r="AI21" s="191"/>
      <c r="AJ21" s="192"/>
      <c r="AK21" s="15">
        <f t="shared" si="1"/>
        <v>0</v>
      </c>
      <c r="AL21" s="16">
        <f t="shared" si="0"/>
        <v>0</v>
      </c>
      <c r="AM21" s="130"/>
      <c r="AN21" s="131"/>
      <c r="AP21" s="155"/>
      <c r="AQ21" s="170" t="s">
        <v>154</v>
      </c>
      <c r="AR21" s="170">
        <f>MAX($AC$6*4,$AL$6)</f>
        <v>160</v>
      </c>
      <c r="AS21" s="170" t="s">
        <v>152</v>
      </c>
      <c r="AT21" s="171">
        <f t="shared" si="3"/>
        <v>0</v>
      </c>
      <c r="AV21" s="90"/>
      <c r="AW21" s="90"/>
      <c r="AX21" s="90"/>
      <c r="AY21" s="90"/>
      <c r="AZ21" s="90"/>
      <c r="BA21" s="90"/>
      <c r="BB21" s="90"/>
      <c r="BC21" s="90"/>
      <c r="BD21" s="90"/>
    </row>
    <row r="22" spans="1:56" ht="18" customHeight="1" thickBot="1" x14ac:dyDescent="0.45">
      <c r="A22" s="105">
        <v>10</v>
      </c>
      <c r="B22" s="200"/>
      <c r="C22" s="201"/>
      <c r="D22" s="44"/>
      <c r="E22" s="45"/>
      <c r="F22" s="190"/>
      <c r="G22" s="191"/>
      <c r="H22" s="191"/>
      <c r="I22" s="191"/>
      <c r="J22" s="191"/>
      <c r="K22" s="191"/>
      <c r="L22" s="192"/>
      <c r="M22" s="190"/>
      <c r="N22" s="191"/>
      <c r="O22" s="191"/>
      <c r="P22" s="191"/>
      <c r="Q22" s="191"/>
      <c r="R22" s="191"/>
      <c r="S22" s="192"/>
      <c r="T22" s="190"/>
      <c r="U22" s="191"/>
      <c r="V22" s="191"/>
      <c r="W22" s="191"/>
      <c r="X22" s="191"/>
      <c r="Y22" s="191"/>
      <c r="Z22" s="192"/>
      <c r="AA22" s="190"/>
      <c r="AB22" s="191"/>
      <c r="AC22" s="191"/>
      <c r="AD22" s="191"/>
      <c r="AE22" s="191"/>
      <c r="AF22" s="191"/>
      <c r="AG22" s="192"/>
      <c r="AH22" s="190"/>
      <c r="AI22" s="191"/>
      <c r="AJ22" s="192"/>
      <c r="AK22" s="15">
        <f t="shared" si="1"/>
        <v>0</v>
      </c>
      <c r="AL22" s="16">
        <f t="shared" si="0"/>
        <v>0</v>
      </c>
      <c r="AM22" s="130"/>
      <c r="AN22" s="131"/>
      <c r="AP22" s="155"/>
      <c r="AQ22" s="170" t="s">
        <v>154</v>
      </c>
      <c r="AR22" s="170">
        <f>MAX($AC$6*4,$AL$6)</f>
        <v>160</v>
      </c>
      <c r="AS22" s="170" t="s">
        <v>152</v>
      </c>
      <c r="AT22" s="171">
        <f t="shared" si="3"/>
        <v>0</v>
      </c>
      <c r="AV22" s="90"/>
      <c r="AW22" s="90"/>
      <c r="AX22" s="90"/>
      <c r="AY22" s="90"/>
      <c r="AZ22" s="90"/>
      <c r="BA22" s="90"/>
      <c r="BB22" s="90"/>
      <c r="BC22" s="90"/>
      <c r="BD22" s="90"/>
    </row>
    <row r="23" spans="1:56" ht="18" hidden="1" customHeight="1" outlineLevel="1" x14ac:dyDescent="0.4">
      <c r="A23" s="105">
        <v>11</v>
      </c>
      <c r="B23" s="200"/>
      <c r="C23" s="201"/>
      <c r="D23" s="44"/>
      <c r="E23" s="45"/>
      <c r="F23" s="190"/>
      <c r="G23" s="191"/>
      <c r="H23" s="191"/>
      <c r="I23" s="191"/>
      <c r="J23" s="191"/>
      <c r="K23" s="191"/>
      <c r="L23" s="192"/>
      <c r="M23" s="190"/>
      <c r="N23" s="191"/>
      <c r="O23" s="191"/>
      <c r="P23" s="191"/>
      <c r="Q23" s="191"/>
      <c r="R23" s="191"/>
      <c r="S23" s="192"/>
      <c r="T23" s="190"/>
      <c r="U23" s="191"/>
      <c r="V23" s="191"/>
      <c r="W23" s="191"/>
      <c r="X23" s="191"/>
      <c r="Y23" s="191"/>
      <c r="Z23" s="192"/>
      <c r="AA23" s="190"/>
      <c r="AB23" s="191"/>
      <c r="AC23" s="191"/>
      <c r="AD23" s="191"/>
      <c r="AE23" s="191"/>
      <c r="AF23" s="191"/>
      <c r="AG23" s="192"/>
      <c r="AH23" s="190"/>
      <c r="AI23" s="191"/>
      <c r="AJ23" s="192"/>
      <c r="AK23" s="15">
        <f t="shared" si="1"/>
        <v>0</v>
      </c>
      <c r="AL23" s="16">
        <f t="shared" si="0"/>
        <v>0</v>
      </c>
      <c r="AM23" s="130"/>
      <c r="AN23" s="131"/>
      <c r="AP23" s="158"/>
      <c r="AQ23" s="170"/>
      <c r="AR23" s="170"/>
      <c r="AS23" s="170"/>
      <c r="AT23" s="171"/>
      <c r="AV23" s="90"/>
      <c r="AW23" s="90"/>
      <c r="AX23" s="90"/>
      <c r="AY23" s="90"/>
      <c r="AZ23" s="90"/>
      <c r="BA23" s="90"/>
      <c r="BB23" s="90"/>
      <c r="BC23" s="90"/>
      <c r="BD23" s="90"/>
    </row>
    <row r="24" spans="1:56" ht="18" hidden="1" customHeight="1" outlineLevel="1" x14ac:dyDescent="0.4">
      <c r="A24" s="105">
        <v>12</v>
      </c>
      <c r="B24" s="200"/>
      <c r="C24" s="201"/>
      <c r="D24" s="44"/>
      <c r="E24" s="45"/>
      <c r="F24" s="190"/>
      <c r="G24" s="191"/>
      <c r="H24" s="191"/>
      <c r="I24" s="191"/>
      <c r="J24" s="191"/>
      <c r="K24" s="191"/>
      <c r="L24" s="192"/>
      <c r="M24" s="190"/>
      <c r="N24" s="191"/>
      <c r="O24" s="191"/>
      <c r="P24" s="191"/>
      <c r="Q24" s="191"/>
      <c r="R24" s="191"/>
      <c r="S24" s="192"/>
      <c r="T24" s="190"/>
      <c r="U24" s="191"/>
      <c r="V24" s="191"/>
      <c r="W24" s="191"/>
      <c r="X24" s="191"/>
      <c r="Y24" s="191"/>
      <c r="Z24" s="192"/>
      <c r="AA24" s="190"/>
      <c r="AB24" s="191"/>
      <c r="AC24" s="191"/>
      <c r="AD24" s="191"/>
      <c r="AE24" s="191"/>
      <c r="AF24" s="191"/>
      <c r="AG24" s="192"/>
      <c r="AH24" s="190"/>
      <c r="AI24" s="191"/>
      <c r="AJ24" s="192"/>
      <c r="AK24" s="15">
        <f t="shared" si="1"/>
        <v>0</v>
      </c>
      <c r="AL24" s="16">
        <f t="shared" si="0"/>
        <v>0</v>
      </c>
      <c r="AM24" s="130"/>
      <c r="AN24" s="131"/>
      <c r="AP24" s="158"/>
      <c r="AQ24" s="170"/>
      <c r="AR24" s="170"/>
      <c r="AS24" s="170"/>
      <c r="AT24" s="171">
        <f>SUM(AT7:AT23)</f>
        <v>1.2000000000000002</v>
      </c>
      <c r="AV24" s="90"/>
      <c r="AW24" s="90"/>
      <c r="AX24" s="90"/>
      <c r="AY24" s="90"/>
      <c r="AZ24" s="90"/>
      <c r="BA24" s="90"/>
      <c r="BB24" s="90"/>
      <c r="BC24" s="90"/>
      <c r="BD24" s="90"/>
    </row>
    <row r="25" spans="1:56" ht="18" hidden="1" customHeight="1" outlineLevel="1" x14ac:dyDescent="0.4">
      <c r="A25" s="105">
        <v>13</v>
      </c>
      <c r="B25" s="200"/>
      <c r="C25" s="201"/>
      <c r="D25" s="44"/>
      <c r="E25" s="45"/>
      <c r="F25" s="190"/>
      <c r="G25" s="191"/>
      <c r="H25" s="191"/>
      <c r="I25" s="191"/>
      <c r="J25" s="191"/>
      <c r="K25" s="191"/>
      <c r="L25" s="192"/>
      <c r="M25" s="190"/>
      <c r="N25" s="191"/>
      <c r="O25" s="191"/>
      <c r="P25" s="191"/>
      <c r="Q25" s="191"/>
      <c r="R25" s="191"/>
      <c r="S25" s="192"/>
      <c r="T25" s="190"/>
      <c r="U25" s="191"/>
      <c r="V25" s="191"/>
      <c r="W25" s="191"/>
      <c r="X25" s="191"/>
      <c r="Y25" s="191"/>
      <c r="Z25" s="192"/>
      <c r="AA25" s="190"/>
      <c r="AB25" s="191"/>
      <c r="AC25" s="191"/>
      <c r="AD25" s="191"/>
      <c r="AE25" s="191"/>
      <c r="AF25" s="191"/>
      <c r="AG25" s="192"/>
      <c r="AH25" s="190"/>
      <c r="AI25" s="191"/>
      <c r="AJ25" s="192"/>
      <c r="AK25" s="15">
        <f t="shared" si="1"/>
        <v>0</v>
      </c>
      <c r="AL25" s="16">
        <f t="shared" si="0"/>
        <v>0</v>
      </c>
      <c r="AM25" s="130"/>
      <c r="AN25" s="131"/>
      <c r="AP25" s="173"/>
      <c r="AQ25" s="174"/>
      <c r="AR25" s="174"/>
      <c r="AS25" s="174"/>
      <c r="AT25" s="175"/>
    </row>
    <row r="26" spans="1:56" ht="18" hidden="1" customHeight="1" outlineLevel="1" x14ac:dyDescent="0.4">
      <c r="A26" s="105">
        <v>14</v>
      </c>
      <c r="B26" s="200"/>
      <c r="C26" s="201"/>
      <c r="D26" s="44"/>
      <c r="E26" s="45"/>
      <c r="F26" s="190"/>
      <c r="G26" s="191"/>
      <c r="H26" s="191"/>
      <c r="I26" s="191"/>
      <c r="J26" s="191"/>
      <c r="K26" s="191"/>
      <c r="L26" s="192"/>
      <c r="M26" s="190"/>
      <c r="N26" s="191"/>
      <c r="O26" s="191"/>
      <c r="P26" s="191"/>
      <c r="Q26" s="191"/>
      <c r="R26" s="191"/>
      <c r="S26" s="192"/>
      <c r="T26" s="190"/>
      <c r="U26" s="191"/>
      <c r="V26" s="191"/>
      <c r="W26" s="191"/>
      <c r="X26" s="191"/>
      <c r="Y26" s="191"/>
      <c r="Z26" s="192"/>
      <c r="AA26" s="190"/>
      <c r="AB26" s="191"/>
      <c r="AC26" s="191"/>
      <c r="AD26" s="191"/>
      <c r="AE26" s="191"/>
      <c r="AF26" s="191"/>
      <c r="AG26" s="192"/>
      <c r="AH26" s="190"/>
      <c r="AI26" s="191"/>
      <c r="AJ26" s="192"/>
      <c r="AK26" s="15">
        <f t="shared" si="1"/>
        <v>0</v>
      </c>
      <c r="AL26" s="16">
        <f t="shared" si="0"/>
        <v>0</v>
      </c>
      <c r="AM26" s="130"/>
      <c r="AN26" s="131"/>
      <c r="AP26" s="173"/>
      <c r="AQ26" s="174"/>
      <c r="AR26" s="174"/>
      <c r="AS26" s="174"/>
      <c r="AT26" s="175"/>
    </row>
    <row r="27" spans="1:56" ht="18" hidden="1" customHeight="1" outlineLevel="1" x14ac:dyDescent="0.4">
      <c r="A27" s="105">
        <v>15</v>
      </c>
      <c r="B27" s="200"/>
      <c r="C27" s="201"/>
      <c r="D27" s="44"/>
      <c r="E27" s="45"/>
      <c r="F27" s="190"/>
      <c r="G27" s="191"/>
      <c r="H27" s="191"/>
      <c r="I27" s="191"/>
      <c r="J27" s="191"/>
      <c r="K27" s="191"/>
      <c r="L27" s="192"/>
      <c r="M27" s="190"/>
      <c r="N27" s="191"/>
      <c r="O27" s="191"/>
      <c r="P27" s="191"/>
      <c r="Q27" s="191"/>
      <c r="R27" s="191"/>
      <c r="S27" s="192"/>
      <c r="T27" s="190"/>
      <c r="U27" s="191"/>
      <c r="V27" s="191"/>
      <c r="W27" s="191"/>
      <c r="X27" s="191"/>
      <c r="Y27" s="191"/>
      <c r="Z27" s="192"/>
      <c r="AA27" s="190"/>
      <c r="AB27" s="191"/>
      <c r="AC27" s="191"/>
      <c r="AD27" s="191"/>
      <c r="AE27" s="191"/>
      <c r="AF27" s="191"/>
      <c r="AG27" s="192"/>
      <c r="AH27" s="190"/>
      <c r="AI27" s="191"/>
      <c r="AJ27" s="192"/>
      <c r="AK27" s="15">
        <f t="shared" si="1"/>
        <v>0</v>
      </c>
      <c r="AL27" s="16">
        <f t="shared" si="0"/>
        <v>0</v>
      </c>
      <c r="AM27" s="130"/>
      <c r="AN27" s="131"/>
      <c r="AP27" s="173"/>
      <c r="AQ27" s="174"/>
      <c r="AR27" s="174"/>
      <c r="AS27" s="174"/>
      <c r="AT27" s="175"/>
    </row>
    <row r="28" spans="1:56" ht="18" hidden="1" customHeight="1" outlineLevel="1" x14ac:dyDescent="0.4">
      <c r="A28" s="105">
        <v>16</v>
      </c>
      <c r="B28" s="200"/>
      <c r="C28" s="201"/>
      <c r="D28" s="44"/>
      <c r="E28" s="45"/>
      <c r="F28" s="190"/>
      <c r="G28" s="191"/>
      <c r="H28" s="191"/>
      <c r="I28" s="191"/>
      <c r="J28" s="191"/>
      <c r="K28" s="191"/>
      <c r="L28" s="192"/>
      <c r="M28" s="190"/>
      <c r="N28" s="191"/>
      <c r="O28" s="191"/>
      <c r="P28" s="191"/>
      <c r="Q28" s="191"/>
      <c r="R28" s="191"/>
      <c r="S28" s="192"/>
      <c r="T28" s="190"/>
      <c r="U28" s="191"/>
      <c r="V28" s="191"/>
      <c r="W28" s="191"/>
      <c r="X28" s="191"/>
      <c r="Y28" s="191"/>
      <c r="Z28" s="192"/>
      <c r="AA28" s="190"/>
      <c r="AB28" s="191"/>
      <c r="AC28" s="191"/>
      <c r="AD28" s="191"/>
      <c r="AE28" s="191"/>
      <c r="AF28" s="191"/>
      <c r="AG28" s="192"/>
      <c r="AH28" s="190"/>
      <c r="AI28" s="191"/>
      <c r="AJ28" s="192"/>
      <c r="AK28" s="15">
        <f t="shared" si="1"/>
        <v>0</v>
      </c>
      <c r="AL28" s="16">
        <f t="shared" si="0"/>
        <v>0</v>
      </c>
      <c r="AM28" s="130"/>
      <c r="AN28" s="131"/>
      <c r="AP28" s="173"/>
      <c r="AQ28" s="174"/>
      <c r="AR28" s="174"/>
      <c r="AS28" s="174"/>
      <c r="AT28" s="175"/>
    </row>
    <row r="29" spans="1:56" ht="18" hidden="1" customHeight="1" outlineLevel="1" x14ac:dyDescent="0.4">
      <c r="A29" s="105">
        <v>17</v>
      </c>
      <c r="B29" s="200"/>
      <c r="C29" s="201"/>
      <c r="D29" s="44"/>
      <c r="E29" s="45"/>
      <c r="F29" s="190"/>
      <c r="G29" s="191"/>
      <c r="H29" s="191"/>
      <c r="I29" s="191"/>
      <c r="J29" s="191"/>
      <c r="K29" s="191"/>
      <c r="L29" s="192"/>
      <c r="M29" s="190"/>
      <c r="N29" s="191"/>
      <c r="O29" s="191"/>
      <c r="P29" s="191"/>
      <c r="Q29" s="191"/>
      <c r="R29" s="191"/>
      <c r="S29" s="192"/>
      <c r="T29" s="190"/>
      <c r="U29" s="191"/>
      <c r="V29" s="191"/>
      <c r="W29" s="191"/>
      <c r="X29" s="191"/>
      <c r="Y29" s="191"/>
      <c r="Z29" s="192"/>
      <c r="AA29" s="190"/>
      <c r="AB29" s="191"/>
      <c r="AC29" s="191"/>
      <c r="AD29" s="191"/>
      <c r="AE29" s="191"/>
      <c r="AF29" s="191"/>
      <c r="AG29" s="192"/>
      <c r="AH29" s="190"/>
      <c r="AI29" s="191"/>
      <c r="AJ29" s="192"/>
      <c r="AK29" s="15">
        <f t="shared" si="1"/>
        <v>0</v>
      </c>
      <c r="AL29" s="16">
        <f t="shared" si="0"/>
        <v>0</v>
      </c>
      <c r="AM29" s="130"/>
      <c r="AN29" s="131"/>
      <c r="AP29" s="173"/>
      <c r="AQ29" s="174"/>
      <c r="AR29" s="174"/>
      <c r="AS29" s="174"/>
      <c r="AT29" s="175"/>
    </row>
    <row r="30" spans="1:56" ht="18" hidden="1" customHeight="1" outlineLevel="1" x14ac:dyDescent="0.4">
      <c r="A30" s="105">
        <v>18</v>
      </c>
      <c r="B30" s="200"/>
      <c r="C30" s="201"/>
      <c r="D30" s="44"/>
      <c r="E30" s="45"/>
      <c r="F30" s="190"/>
      <c r="G30" s="191"/>
      <c r="H30" s="191"/>
      <c r="I30" s="191"/>
      <c r="J30" s="191"/>
      <c r="K30" s="191"/>
      <c r="L30" s="192"/>
      <c r="M30" s="190"/>
      <c r="N30" s="191"/>
      <c r="O30" s="191"/>
      <c r="P30" s="191"/>
      <c r="Q30" s="191"/>
      <c r="R30" s="191"/>
      <c r="S30" s="192"/>
      <c r="T30" s="190"/>
      <c r="U30" s="191"/>
      <c r="V30" s="191"/>
      <c r="W30" s="191"/>
      <c r="X30" s="191"/>
      <c r="Y30" s="191"/>
      <c r="Z30" s="192"/>
      <c r="AA30" s="190"/>
      <c r="AB30" s="191"/>
      <c r="AC30" s="191"/>
      <c r="AD30" s="191"/>
      <c r="AE30" s="191"/>
      <c r="AF30" s="191"/>
      <c r="AG30" s="192"/>
      <c r="AH30" s="190"/>
      <c r="AI30" s="191"/>
      <c r="AJ30" s="192"/>
      <c r="AK30" s="15">
        <f t="shared" si="1"/>
        <v>0</v>
      </c>
      <c r="AL30" s="16">
        <f t="shared" si="0"/>
        <v>0</v>
      </c>
      <c r="AM30" s="130"/>
      <c r="AN30" s="131"/>
      <c r="AP30" s="173"/>
      <c r="AQ30" s="174"/>
      <c r="AR30" s="174"/>
      <c r="AS30" s="174"/>
      <c r="AT30" s="175"/>
    </row>
    <row r="31" spans="1:56" ht="18" hidden="1" customHeight="1" outlineLevel="1" x14ac:dyDescent="0.4">
      <c r="A31" s="105">
        <v>19</v>
      </c>
      <c r="B31" s="200"/>
      <c r="C31" s="201"/>
      <c r="D31" s="44"/>
      <c r="E31" s="45"/>
      <c r="F31" s="190"/>
      <c r="G31" s="191"/>
      <c r="H31" s="191"/>
      <c r="I31" s="191"/>
      <c r="J31" s="191"/>
      <c r="K31" s="191"/>
      <c r="L31" s="192"/>
      <c r="M31" s="190"/>
      <c r="N31" s="191"/>
      <c r="O31" s="191"/>
      <c r="P31" s="191"/>
      <c r="Q31" s="191"/>
      <c r="R31" s="191"/>
      <c r="S31" s="192"/>
      <c r="T31" s="190"/>
      <c r="U31" s="191"/>
      <c r="V31" s="191"/>
      <c r="W31" s="191"/>
      <c r="X31" s="191"/>
      <c r="Y31" s="191"/>
      <c r="Z31" s="192"/>
      <c r="AA31" s="190"/>
      <c r="AB31" s="191"/>
      <c r="AC31" s="191"/>
      <c r="AD31" s="191"/>
      <c r="AE31" s="191"/>
      <c r="AF31" s="191"/>
      <c r="AG31" s="192"/>
      <c r="AH31" s="190"/>
      <c r="AI31" s="191"/>
      <c r="AJ31" s="192"/>
      <c r="AK31" s="15">
        <f t="shared" si="1"/>
        <v>0</v>
      </c>
      <c r="AL31" s="16">
        <f t="shared" si="0"/>
        <v>0</v>
      </c>
      <c r="AM31" s="130"/>
      <c r="AN31" s="131"/>
      <c r="AP31" s="173"/>
      <c r="AQ31" s="174"/>
      <c r="AR31" s="174"/>
      <c r="AS31" s="174"/>
      <c r="AT31" s="175"/>
    </row>
    <row r="32" spans="1:56" ht="18" hidden="1" customHeight="1" outlineLevel="1" x14ac:dyDescent="0.4">
      <c r="A32" s="105">
        <v>20</v>
      </c>
      <c r="B32" s="200"/>
      <c r="C32" s="201"/>
      <c r="D32" s="44"/>
      <c r="E32" s="45"/>
      <c r="F32" s="190"/>
      <c r="G32" s="191"/>
      <c r="H32" s="191"/>
      <c r="I32" s="191"/>
      <c r="J32" s="191"/>
      <c r="K32" s="191"/>
      <c r="L32" s="192"/>
      <c r="M32" s="190"/>
      <c r="N32" s="191"/>
      <c r="O32" s="191"/>
      <c r="P32" s="191"/>
      <c r="Q32" s="191"/>
      <c r="R32" s="191"/>
      <c r="S32" s="192"/>
      <c r="T32" s="190"/>
      <c r="U32" s="191"/>
      <c r="V32" s="191"/>
      <c r="W32" s="191"/>
      <c r="X32" s="191"/>
      <c r="Y32" s="191"/>
      <c r="Z32" s="192"/>
      <c r="AA32" s="190"/>
      <c r="AB32" s="191"/>
      <c r="AC32" s="191"/>
      <c r="AD32" s="191"/>
      <c r="AE32" s="191"/>
      <c r="AF32" s="191"/>
      <c r="AG32" s="192"/>
      <c r="AH32" s="190"/>
      <c r="AI32" s="191"/>
      <c r="AJ32" s="192"/>
      <c r="AK32" s="15">
        <f t="shared" si="1"/>
        <v>0</v>
      </c>
      <c r="AL32" s="16">
        <f t="shared" si="0"/>
        <v>0</v>
      </c>
      <c r="AM32" s="130"/>
      <c r="AN32" s="131"/>
      <c r="AP32" s="173"/>
      <c r="AQ32" s="174"/>
      <c r="AR32" s="174"/>
      <c r="AS32" s="174"/>
      <c r="AT32" s="175"/>
    </row>
    <row r="33" spans="1:46" ht="18" customHeight="1" collapsed="1" thickBot="1" x14ac:dyDescent="0.45">
      <c r="A33" s="134" t="s">
        <v>4</v>
      </c>
      <c r="B33" s="135"/>
      <c r="C33" s="135"/>
      <c r="D33" s="135"/>
      <c r="E33" s="135"/>
      <c r="F33" s="74">
        <f>+SUM(F12:F32)</f>
        <v>40</v>
      </c>
      <c r="G33" s="17">
        <f t="shared" ref="G33:AJ33" si="4">+SUM(G12:G32)</f>
        <v>40</v>
      </c>
      <c r="H33" s="17">
        <f t="shared" si="4"/>
        <v>16</v>
      </c>
      <c r="I33" s="17">
        <f t="shared" si="4"/>
        <v>0</v>
      </c>
      <c r="J33" s="17">
        <f t="shared" si="4"/>
        <v>48</v>
      </c>
      <c r="K33" s="17">
        <f t="shared" si="4"/>
        <v>48</v>
      </c>
      <c r="L33" s="73">
        <f t="shared" si="4"/>
        <v>48</v>
      </c>
      <c r="M33" s="74">
        <f t="shared" si="4"/>
        <v>40</v>
      </c>
      <c r="N33" s="17">
        <f t="shared" si="4"/>
        <v>40</v>
      </c>
      <c r="O33" s="17">
        <f t="shared" si="4"/>
        <v>16</v>
      </c>
      <c r="P33" s="17">
        <f t="shared" si="4"/>
        <v>0</v>
      </c>
      <c r="Q33" s="17">
        <f t="shared" si="4"/>
        <v>48</v>
      </c>
      <c r="R33" s="17">
        <f t="shared" si="4"/>
        <v>48</v>
      </c>
      <c r="S33" s="73">
        <f t="shared" si="4"/>
        <v>48</v>
      </c>
      <c r="T33" s="74">
        <f t="shared" si="4"/>
        <v>40</v>
      </c>
      <c r="U33" s="17">
        <f t="shared" si="4"/>
        <v>40</v>
      </c>
      <c r="V33" s="17">
        <f t="shared" si="4"/>
        <v>16</v>
      </c>
      <c r="W33" s="17">
        <f t="shared" si="4"/>
        <v>0</v>
      </c>
      <c r="X33" s="17">
        <f t="shared" si="4"/>
        <v>48</v>
      </c>
      <c r="Y33" s="17">
        <f t="shared" si="4"/>
        <v>48</v>
      </c>
      <c r="Z33" s="73">
        <f t="shared" si="4"/>
        <v>48</v>
      </c>
      <c r="AA33" s="74">
        <f t="shared" si="4"/>
        <v>40</v>
      </c>
      <c r="AB33" s="17">
        <f t="shared" si="4"/>
        <v>40</v>
      </c>
      <c r="AC33" s="17">
        <f t="shared" si="4"/>
        <v>16</v>
      </c>
      <c r="AD33" s="17">
        <f t="shared" si="4"/>
        <v>0</v>
      </c>
      <c r="AE33" s="17">
        <f t="shared" si="4"/>
        <v>48</v>
      </c>
      <c r="AF33" s="17">
        <f t="shared" si="4"/>
        <v>48</v>
      </c>
      <c r="AG33" s="73">
        <f t="shared" si="4"/>
        <v>48</v>
      </c>
      <c r="AH33" s="74">
        <f t="shared" si="4"/>
        <v>0</v>
      </c>
      <c r="AI33" s="17">
        <f t="shared" si="4"/>
        <v>0</v>
      </c>
      <c r="AJ33" s="73">
        <f t="shared" si="4"/>
        <v>0</v>
      </c>
      <c r="AK33" s="15">
        <f t="shared" si="1"/>
        <v>960</v>
      </c>
      <c r="AL33" s="16">
        <f t="shared" si="0"/>
        <v>240</v>
      </c>
      <c r="AM33" s="130"/>
      <c r="AN33" s="131"/>
      <c r="AP33" s="176" t="s">
        <v>157</v>
      </c>
      <c r="AQ33" s="177"/>
      <c r="AR33" s="177"/>
      <c r="AS33" s="177"/>
      <c r="AT33" s="157">
        <f>SUM(AT15:AT22)</f>
        <v>1.2000000000000002</v>
      </c>
    </row>
    <row r="34" spans="1:46" ht="18" customHeight="1" x14ac:dyDescent="0.4">
      <c r="A34" s="134" t="s">
        <v>6</v>
      </c>
      <c r="B34" s="135"/>
      <c r="C34" s="135"/>
      <c r="D34" s="135"/>
      <c r="E34" s="135"/>
      <c r="F34" s="193">
        <v>4</v>
      </c>
      <c r="G34" s="194">
        <v>4</v>
      </c>
      <c r="H34" s="194">
        <v>4</v>
      </c>
      <c r="I34" s="194">
        <v>0</v>
      </c>
      <c r="J34" s="194">
        <v>4</v>
      </c>
      <c r="K34" s="194">
        <v>4</v>
      </c>
      <c r="L34" s="195">
        <v>4</v>
      </c>
      <c r="M34" s="193">
        <v>4</v>
      </c>
      <c r="N34" s="194">
        <v>4</v>
      </c>
      <c r="O34" s="194">
        <v>4</v>
      </c>
      <c r="P34" s="194">
        <v>0</v>
      </c>
      <c r="Q34" s="194">
        <v>4</v>
      </c>
      <c r="R34" s="194">
        <v>4</v>
      </c>
      <c r="S34" s="195">
        <v>4</v>
      </c>
      <c r="T34" s="193">
        <v>4</v>
      </c>
      <c r="U34" s="194">
        <v>4</v>
      </c>
      <c r="V34" s="194">
        <v>4</v>
      </c>
      <c r="W34" s="194">
        <v>0</v>
      </c>
      <c r="X34" s="194">
        <v>4</v>
      </c>
      <c r="Y34" s="194">
        <v>4</v>
      </c>
      <c r="Z34" s="195">
        <v>4</v>
      </c>
      <c r="AA34" s="193">
        <v>4</v>
      </c>
      <c r="AB34" s="194">
        <v>4</v>
      </c>
      <c r="AC34" s="194">
        <v>4</v>
      </c>
      <c r="AD34" s="194">
        <v>0</v>
      </c>
      <c r="AE34" s="194">
        <v>4</v>
      </c>
      <c r="AF34" s="194">
        <v>4</v>
      </c>
      <c r="AG34" s="195">
        <v>4</v>
      </c>
      <c r="AH34" s="193"/>
      <c r="AI34" s="194"/>
      <c r="AJ34" s="195"/>
      <c r="AK34" s="134"/>
      <c r="AL34" s="135"/>
      <c r="AM34" s="135"/>
      <c r="AN34" s="136"/>
      <c r="AP34" s="184" t="str">
        <f>IF(AT33&lt;1,"加配加算計上不可",IF(AT33&lt;2,"児童指導員等加配加算か専門的支援体制加算、どちらかの計上可能性あり","児童指導員等加配加算と専門的支援体制加算、両方の計上可能性あり（職種要確認）"))</f>
        <v>児童指導員等加配加算か専門的支援体制加算、どちらかの計上可能性あり</v>
      </c>
      <c r="AQ34" s="185"/>
      <c r="AR34" s="185"/>
      <c r="AS34" s="185"/>
      <c r="AT34" s="186"/>
    </row>
    <row r="35" spans="1:46" ht="18" customHeight="1" x14ac:dyDescent="0.4">
      <c r="A35" s="134" t="s">
        <v>148</v>
      </c>
      <c r="B35" s="135"/>
      <c r="C35" s="135"/>
      <c r="D35" s="135"/>
      <c r="E35" s="135"/>
      <c r="F35" s="193">
        <v>10</v>
      </c>
      <c r="G35" s="194">
        <v>12</v>
      </c>
      <c r="H35" s="194">
        <v>10</v>
      </c>
      <c r="I35" s="194">
        <v>0</v>
      </c>
      <c r="J35" s="194">
        <v>10</v>
      </c>
      <c r="K35" s="194">
        <v>11</v>
      </c>
      <c r="L35" s="195">
        <v>10</v>
      </c>
      <c r="M35" s="193">
        <v>10</v>
      </c>
      <c r="N35" s="194">
        <v>12</v>
      </c>
      <c r="O35" s="194">
        <v>10</v>
      </c>
      <c r="P35" s="194">
        <v>0</v>
      </c>
      <c r="Q35" s="194">
        <v>10</v>
      </c>
      <c r="R35" s="194">
        <v>11</v>
      </c>
      <c r="S35" s="195">
        <v>10</v>
      </c>
      <c r="T35" s="193">
        <v>10</v>
      </c>
      <c r="U35" s="194">
        <v>12</v>
      </c>
      <c r="V35" s="194">
        <v>10</v>
      </c>
      <c r="W35" s="194">
        <v>0</v>
      </c>
      <c r="X35" s="194">
        <v>10</v>
      </c>
      <c r="Y35" s="194">
        <v>11</v>
      </c>
      <c r="Z35" s="195">
        <v>10</v>
      </c>
      <c r="AA35" s="193">
        <v>10</v>
      </c>
      <c r="AB35" s="194">
        <v>12</v>
      </c>
      <c r="AC35" s="194">
        <v>10</v>
      </c>
      <c r="AD35" s="194">
        <v>0</v>
      </c>
      <c r="AE35" s="194">
        <v>10</v>
      </c>
      <c r="AF35" s="194">
        <v>11</v>
      </c>
      <c r="AG35" s="195">
        <v>10</v>
      </c>
      <c r="AH35" s="193"/>
      <c r="AI35" s="194"/>
      <c r="AJ35" s="195"/>
      <c r="AK35" s="134" t="s">
        <v>151</v>
      </c>
      <c r="AL35" s="135"/>
      <c r="AM35" s="135"/>
      <c r="AN35" s="136"/>
      <c r="AP35" s="184"/>
      <c r="AQ35" s="185"/>
      <c r="AR35" s="185"/>
      <c r="AS35" s="185"/>
      <c r="AT35" s="186"/>
    </row>
    <row r="36" spans="1:46" ht="18" customHeight="1" x14ac:dyDescent="0.4">
      <c r="A36" s="134" t="s">
        <v>149</v>
      </c>
      <c r="B36" s="135"/>
      <c r="C36" s="135"/>
      <c r="D36" s="135"/>
      <c r="E36" s="135"/>
      <c r="F36" s="76">
        <f>IF(F34=0,0,IF(F35&lt;11,2,3))</f>
        <v>2</v>
      </c>
      <c r="G36" s="58">
        <f t="shared" ref="G36:AJ36" si="5">IF(G34=0,0,IF(G35&lt;11,2,3))</f>
        <v>3</v>
      </c>
      <c r="H36" s="58">
        <f t="shared" si="5"/>
        <v>2</v>
      </c>
      <c r="I36" s="58">
        <f t="shared" si="5"/>
        <v>0</v>
      </c>
      <c r="J36" s="58">
        <f t="shared" si="5"/>
        <v>2</v>
      </c>
      <c r="K36" s="58">
        <f t="shared" si="5"/>
        <v>3</v>
      </c>
      <c r="L36" s="75">
        <f t="shared" si="5"/>
        <v>2</v>
      </c>
      <c r="M36" s="76">
        <f t="shared" si="5"/>
        <v>2</v>
      </c>
      <c r="N36" s="58">
        <f t="shared" si="5"/>
        <v>3</v>
      </c>
      <c r="O36" s="58">
        <f t="shared" si="5"/>
        <v>2</v>
      </c>
      <c r="P36" s="58">
        <f t="shared" si="5"/>
        <v>0</v>
      </c>
      <c r="Q36" s="58">
        <f t="shared" si="5"/>
        <v>2</v>
      </c>
      <c r="R36" s="58">
        <f t="shared" si="5"/>
        <v>3</v>
      </c>
      <c r="S36" s="75">
        <f t="shared" si="5"/>
        <v>2</v>
      </c>
      <c r="T36" s="76">
        <f t="shared" si="5"/>
        <v>2</v>
      </c>
      <c r="U36" s="58">
        <f t="shared" si="5"/>
        <v>3</v>
      </c>
      <c r="V36" s="58">
        <f t="shared" si="5"/>
        <v>2</v>
      </c>
      <c r="W36" s="58">
        <f t="shared" si="5"/>
        <v>0</v>
      </c>
      <c r="X36" s="58">
        <f t="shared" si="5"/>
        <v>2</v>
      </c>
      <c r="Y36" s="58">
        <f t="shared" si="5"/>
        <v>3</v>
      </c>
      <c r="Z36" s="75">
        <f t="shared" si="5"/>
        <v>2</v>
      </c>
      <c r="AA36" s="76">
        <f t="shared" si="5"/>
        <v>2</v>
      </c>
      <c r="AB36" s="58">
        <f t="shared" si="5"/>
        <v>3</v>
      </c>
      <c r="AC36" s="58">
        <f t="shared" si="5"/>
        <v>2</v>
      </c>
      <c r="AD36" s="58">
        <f t="shared" si="5"/>
        <v>0</v>
      </c>
      <c r="AE36" s="58">
        <f t="shared" si="5"/>
        <v>2</v>
      </c>
      <c r="AF36" s="58">
        <f t="shared" si="5"/>
        <v>3</v>
      </c>
      <c r="AG36" s="75">
        <f t="shared" si="5"/>
        <v>2</v>
      </c>
      <c r="AH36" s="76">
        <f t="shared" si="5"/>
        <v>0</v>
      </c>
      <c r="AI36" s="58">
        <f t="shared" si="5"/>
        <v>0</v>
      </c>
      <c r="AJ36" s="75">
        <f t="shared" si="5"/>
        <v>0</v>
      </c>
      <c r="AK36" s="137" t="s">
        <v>150</v>
      </c>
      <c r="AL36" s="138"/>
      <c r="AM36" s="138"/>
      <c r="AN36" s="139"/>
      <c r="AP36" s="184"/>
      <c r="AQ36" s="185"/>
      <c r="AR36" s="185"/>
      <c r="AS36" s="185"/>
      <c r="AT36" s="186"/>
    </row>
    <row r="37" spans="1:46" ht="18" customHeight="1" thickBot="1" x14ac:dyDescent="0.45">
      <c r="A37" s="143" t="s">
        <v>170</v>
      </c>
      <c r="B37" s="144"/>
      <c r="C37" s="144"/>
      <c r="D37" s="144"/>
      <c r="E37" s="144"/>
      <c r="F37" s="77">
        <f>IF(F34=0,0,COUNTIF(F15:F32,"&gt;="&amp;F34))</f>
        <v>3</v>
      </c>
      <c r="G37" s="78">
        <f t="shared" ref="G37:AJ37" si="6">IF(G34=0,0,COUNTIF(G15:G32,"&gt;="&amp;G34))</f>
        <v>3</v>
      </c>
      <c r="H37" s="78">
        <f t="shared" si="6"/>
        <v>2</v>
      </c>
      <c r="I37" s="78">
        <f t="shared" si="6"/>
        <v>0</v>
      </c>
      <c r="J37" s="78">
        <f t="shared" si="6"/>
        <v>4</v>
      </c>
      <c r="K37" s="78">
        <f t="shared" si="6"/>
        <v>4</v>
      </c>
      <c r="L37" s="79">
        <f t="shared" si="6"/>
        <v>4</v>
      </c>
      <c r="M37" s="77">
        <f t="shared" si="6"/>
        <v>3</v>
      </c>
      <c r="N37" s="78">
        <f t="shared" si="6"/>
        <v>3</v>
      </c>
      <c r="O37" s="78">
        <f t="shared" si="6"/>
        <v>2</v>
      </c>
      <c r="P37" s="78">
        <f t="shared" si="6"/>
        <v>0</v>
      </c>
      <c r="Q37" s="78">
        <f t="shared" si="6"/>
        <v>4</v>
      </c>
      <c r="R37" s="78">
        <f t="shared" si="6"/>
        <v>4</v>
      </c>
      <c r="S37" s="79">
        <f t="shared" si="6"/>
        <v>4</v>
      </c>
      <c r="T37" s="77">
        <f t="shared" si="6"/>
        <v>3</v>
      </c>
      <c r="U37" s="78">
        <f t="shared" si="6"/>
        <v>3</v>
      </c>
      <c r="V37" s="78">
        <f t="shared" si="6"/>
        <v>2</v>
      </c>
      <c r="W37" s="78">
        <f t="shared" si="6"/>
        <v>0</v>
      </c>
      <c r="X37" s="78">
        <f t="shared" si="6"/>
        <v>4</v>
      </c>
      <c r="Y37" s="78">
        <f t="shared" si="6"/>
        <v>4</v>
      </c>
      <c r="Z37" s="79">
        <f t="shared" si="6"/>
        <v>4</v>
      </c>
      <c r="AA37" s="77">
        <f t="shared" si="6"/>
        <v>3</v>
      </c>
      <c r="AB37" s="78">
        <f t="shared" si="6"/>
        <v>3</v>
      </c>
      <c r="AC37" s="78">
        <f t="shared" si="6"/>
        <v>2</v>
      </c>
      <c r="AD37" s="78">
        <f t="shared" si="6"/>
        <v>0</v>
      </c>
      <c r="AE37" s="78">
        <f t="shared" si="6"/>
        <v>4</v>
      </c>
      <c r="AF37" s="78">
        <f t="shared" si="6"/>
        <v>4</v>
      </c>
      <c r="AG37" s="79">
        <f t="shared" si="6"/>
        <v>4</v>
      </c>
      <c r="AH37" s="77">
        <f t="shared" si="6"/>
        <v>0</v>
      </c>
      <c r="AI37" s="78">
        <f t="shared" si="6"/>
        <v>0</v>
      </c>
      <c r="AJ37" s="79">
        <f t="shared" si="6"/>
        <v>0</v>
      </c>
      <c r="AK37" s="140"/>
      <c r="AL37" s="141"/>
      <c r="AM37" s="141"/>
      <c r="AN37" s="142"/>
      <c r="AP37" s="187"/>
      <c r="AQ37" s="188"/>
      <c r="AR37" s="188"/>
      <c r="AS37" s="188"/>
      <c r="AT37" s="189"/>
    </row>
    <row r="38" spans="1:46" s="13" customFormat="1" ht="5.0999999999999996" customHeight="1" x14ac:dyDescent="0.4">
      <c r="A38" s="46"/>
      <c r="B38" s="46"/>
      <c r="C38" s="46"/>
      <c r="D38" s="46"/>
      <c r="E38" s="46"/>
      <c r="F38" s="46"/>
      <c r="G38" s="46"/>
      <c r="H38" s="46"/>
      <c r="I38" s="46"/>
      <c r="J38" s="47"/>
      <c r="K38" s="47"/>
      <c r="L38" s="47"/>
      <c r="M38" s="48"/>
      <c r="N38" s="11"/>
      <c r="O38" s="11"/>
      <c r="P38" s="11"/>
      <c r="Q38"/>
      <c r="W38" s="57"/>
      <c r="X38" s="11"/>
      <c r="Y38" s="11"/>
      <c r="Z38" s="11"/>
      <c r="AA38" s="11"/>
      <c r="AB38" s="11"/>
      <c r="AC38" s="11"/>
      <c r="AD38" s="11"/>
      <c r="AE38" s="11"/>
      <c r="AF38" s="11"/>
      <c r="AG38" s="47"/>
      <c r="AH38" s="47"/>
      <c r="AI38" s="47"/>
      <c r="AJ38" s="48"/>
      <c r="AK38" s="11"/>
      <c r="AL38" s="57"/>
      <c r="AM38" s="57"/>
      <c r="AN38" s="12"/>
    </row>
    <row r="39" spans="1:46" ht="21" customHeight="1" x14ac:dyDescent="0.4">
      <c r="A39" s="14" t="s">
        <v>113</v>
      </c>
      <c r="B39" s="1"/>
      <c r="C39" s="5"/>
      <c r="D39" s="5"/>
      <c r="E39" s="5"/>
      <c r="F39" s="5"/>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5"/>
      <c r="AM39" s="5"/>
      <c r="AN39" s="4"/>
    </row>
    <row r="40" spans="1:46" ht="24.95" customHeight="1" x14ac:dyDescent="0.4">
      <c r="A40" s="4"/>
      <c r="B40" s="83"/>
      <c r="C40" s="145" t="str">
        <f>IF(VLOOKUP($AK$1,選択肢!$A$1:$J$31,C45,FALSE)=0,"-",VLOOKUP($AK$1,選択肢!$A$1:$J$31,C45,FALSE))</f>
        <v>管理者</v>
      </c>
      <c r="D40" s="146"/>
      <c r="E40" s="147" t="str">
        <f>IF(VLOOKUP($AK$1,選択肢!$A$1:$J$31,E45,FALSE)=0,"-",VLOOKUP($AK$1,選択肢!$A$1:$J$31,E45,FALSE))</f>
        <v>児童発達支援管理責任者</v>
      </c>
      <c r="F40" s="147"/>
      <c r="G40" s="147"/>
      <c r="H40" s="147"/>
      <c r="I40" s="145" t="str">
        <f>IF(VLOOKUP($AK$1,選択肢!$A$1:$J$31,I45,FALSE)=0,"-",VLOOKUP($AK$1,選択肢!$A$1:$J$31,I45,FALSE))</f>
        <v>児童指導員</v>
      </c>
      <c r="J40" s="146"/>
      <c r="K40" s="146"/>
      <c r="L40" s="146"/>
      <c r="M40" s="146"/>
      <c r="N40" s="148"/>
      <c r="O40" s="145" t="str">
        <f>IF(VLOOKUP($AK$1,選択肢!$A$1:$J$31,O45,FALSE)=0,"-",VLOOKUP($AK$1,選択肢!$A$1:$J$31,O45,FALSE))</f>
        <v>保育士</v>
      </c>
      <c r="P40" s="146"/>
      <c r="Q40" s="146"/>
      <c r="R40" s="146"/>
      <c r="S40" s="146"/>
      <c r="T40" s="148"/>
      <c r="U40" s="145" t="str">
        <f>IF(VLOOKUP($AK$1,選択肢!$A$1:$J$31,U45,FALSE)=0,"-",VLOOKUP($AK$1,選択肢!$A$1:$J$31,U45,FALSE))</f>
        <v>機能訓練担当職員</v>
      </c>
      <c r="V40" s="146"/>
      <c r="W40" s="146"/>
      <c r="X40" s="146"/>
      <c r="Y40" s="146"/>
      <c r="Z40" s="148"/>
      <c r="AA40" s="145" t="str">
        <f>IF(VLOOKUP($AK$1,選択肢!$A$1:$J$31,AA45,FALSE)=0,"-",VLOOKUP($AK$1,選択肢!$A$1:$J$31,AA45,FALSE))</f>
        <v>看護職員</v>
      </c>
      <c r="AB40" s="146"/>
      <c r="AC40" s="146"/>
      <c r="AD40" s="146"/>
      <c r="AE40" s="146"/>
      <c r="AF40" s="148"/>
      <c r="AG40" s="147" t="str">
        <f>IF(VLOOKUP($AK$1,選択肢!$A$1:$J$31,AG45,FALSE)=0,"-",VLOOKUP($AK$1,選択肢!$A$1:$J$31,AG45,FALSE))</f>
        <v>その他職員</v>
      </c>
      <c r="AH40" s="147"/>
      <c r="AI40" s="147"/>
      <c r="AJ40" s="147"/>
      <c r="AK40" s="147"/>
      <c r="AL40" s="147" t="str">
        <f>IF(VLOOKUP($AK$1,選択肢!$A$1:$J$31,AL45,FALSE)=0,"-",VLOOKUP($AK$1,選択肢!$A$1:$J$31,AL45,FALSE))</f>
        <v>訪問支援員</v>
      </c>
      <c r="AM40" s="147"/>
      <c r="AN40" s="4"/>
    </row>
    <row r="41" spans="1:46" ht="18" customHeight="1" x14ac:dyDescent="0.4">
      <c r="A41" s="4"/>
      <c r="B41" s="83"/>
      <c r="C41" s="102" t="s">
        <v>2</v>
      </c>
      <c r="D41" s="102" t="s">
        <v>3</v>
      </c>
      <c r="E41" s="103" t="s">
        <v>2</v>
      </c>
      <c r="F41" s="149" t="s">
        <v>3</v>
      </c>
      <c r="G41" s="149"/>
      <c r="H41" s="149"/>
      <c r="I41" s="150" t="s">
        <v>2</v>
      </c>
      <c r="J41" s="151"/>
      <c r="K41" s="152"/>
      <c r="L41" s="150" t="s">
        <v>3</v>
      </c>
      <c r="M41" s="151"/>
      <c r="N41" s="152"/>
      <c r="O41" s="150" t="s">
        <v>2</v>
      </c>
      <c r="P41" s="151"/>
      <c r="Q41" s="152"/>
      <c r="R41" s="150" t="s">
        <v>3</v>
      </c>
      <c r="S41" s="151"/>
      <c r="T41" s="152"/>
      <c r="U41" s="150" t="s">
        <v>2</v>
      </c>
      <c r="V41" s="151"/>
      <c r="W41" s="152"/>
      <c r="X41" s="150" t="s">
        <v>3</v>
      </c>
      <c r="Y41" s="151"/>
      <c r="Z41" s="152"/>
      <c r="AA41" s="150" t="s">
        <v>2</v>
      </c>
      <c r="AB41" s="151"/>
      <c r="AC41" s="152"/>
      <c r="AD41" s="150" t="s">
        <v>3</v>
      </c>
      <c r="AE41" s="151"/>
      <c r="AF41" s="152"/>
      <c r="AG41" s="150" t="s">
        <v>2</v>
      </c>
      <c r="AH41" s="151"/>
      <c r="AI41" s="152"/>
      <c r="AJ41" s="150" t="s">
        <v>3</v>
      </c>
      <c r="AK41" s="152"/>
      <c r="AL41" s="103" t="s">
        <v>1</v>
      </c>
      <c r="AM41" s="103" t="s">
        <v>0</v>
      </c>
      <c r="AN41" s="4"/>
    </row>
    <row r="42" spans="1:46" ht="18" customHeight="1" x14ac:dyDescent="0.4">
      <c r="A42" s="4"/>
      <c r="B42" s="101" t="s">
        <v>18</v>
      </c>
      <c r="C42" s="103">
        <f>COUNTIFS($B$12:$B$32,C$40,$C$12:$C$32,"A",$E$12:$E$32,"*")</f>
        <v>0</v>
      </c>
      <c r="D42" s="103">
        <f>COUNTIFS($B$12:$B$32,C$40,$C$12:$C$32,"B",$E$12:$E$32,"*")</f>
        <v>0</v>
      </c>
      <c r="E42" s="103">
        <f>COUNTIFS($B$12:$B$32,E$40,$C$12:$C$32,"A",$E$12:$E$32,"*")</f>
        <v>0</v>
      </c>
      <c r="F42" s="150">
        <f>COUNTIFS($B$12:$B$32,E$40,$C$12:$C$32,"B",$E$12:$E$32,"*")</f>
        <v>0</v>
      </c>
      <c r="G42" s="151"/>
      <c r="H42" s="152"/>
      <c r="I42" s="150">
        <f>COUNTIFS($B$12:$B$32,I$40,$C$12:$C$32,"A",$E$12:$E$32,"*")</f>
        <v>0</v>
      </c>
      <c r="J42" s="151"/>
      <c r="K42" s="152"/>
      <c r="L42" s="150">
        <f>COUNTIFS($B$12:$B$32,I$40,$C$12:$C$32,"B",$E$12:$E$32,"*")</f>
        <v>0</v>
      </c>
      <c r="M42" s="151"/>
      <c r="N42" s="152"/>
      <c r="O42" s="150">
        <f>COUNTIFS($B$12:$B$32,O$40,$C$12:$C$32,"A",$E$12:$E$32,"*")</f>
        <v>0</v>
      </c>
      <c r="P42" s="151"/>
      <c r="Q42" s="152"/>
      <c r="R42" s="150">
        <f>COUNTIFS($B$12:$B$32,O$40,$C$12:$C$32,"B",$E$12:$E$32,"*")</f>
        <v>0</v>
      </c>
      <c r="S42" s="151"/>
      <c r="T42" s="152"/>
      <c r="U42" s="150">
        <f>COUNTIFS($B$12:$B$32,U$40,$C$12:$C$32,"A",$E$12:$E$32,"*")</f>
        <v>0</v>
      </c>
      <c r="V42" s="151"/>
      <c r="W42" s="152"/>
      <c r="X42" s="150">
        <f>COUNTIFS($B$12:$B$32,U$40,$C$12:$C$32,"B",$E$12:$E$32,"*")</f>
        <v>0</v>
      </c>
      <c r="Y42" s="151"/>
      <c r="Z42" s="152"/>
      <c r="AA42" s="150">
        <f>COUNTIFS($B$12:$B$32,AA$40,$C$12:$C$32,"A",$E$12:$E$32,"*")</f>
        <v>0</v>
      </c>
      <c r="AB42" s="151"/>
      <c r="AC42" s="152"/>
      <c r="AD42" s="150">
        <f>COUNTIFS($B$12:$B$32,AA$40,$C$12:$C$32,"B",$E$12:$E$32,"*")</f>
        <v>0</v>
      </c>
      <c r="AE42" s="151"/>
      <c r="AF42" s="152"/>
      <c r="AG42" s="150">
        <f>COUNTIFS($B$12:$B$32,AG$40,$C$12:$C$32,"A",$E$12:$E$32,"*")</f>
        <v>0</v>
      </c>
      <c r="AH42" s="151"/>
      <c r="AI42" s="152"/>
      <c r="AJ42" s="150">
        <f>COUNTIFS($B$12:$B$32,AG$40,$C$12:$C$32,"B",$E$12:$E$32,"*")</f>
        <v>0</v>
      </c>
      <c r="AK42" s="152"/>
      <c r="AL42" s="103">
        <f>COUNTIFS($B$12:$B$32,AL$40,$C$12:$C$32,"A",$E$12:$E$32,"*")</f>
        <v>0</v>
      </c>
      <c r="AM42" s="103">
        <f>COUNTIFS($B$12:$B$32,AL$40,$C$12:$C$32,"B",$E$12:$E$32,"*")</f>
        <v>0</v>
      </c>
      <c r="AN42" s="4"/>
    </row>
    <row r="43" spans="1:46" ht="18" customHeight="1" x14ac:dyDescent="0.4">
      <c r="A43" s="4"/>
      <c r="B43" s="104" t="s">
        <v>19</v>
      </c>
      <c r="C43" s="103">
        <f>COUNTIFS($B$12:$B$32,C$40,$C$12:$C$32,"C",$E$12:$E$32,"*")</f>
        <v>0</v>
      </c>
      <c r="D43" s="103">
        <f>COUNTIFS($B$12:$B$32,C$40,$C$12:$C$32,"D",$E$12:$E$32,"*")</f>
        <v>0</v>
      </c>
      <c r="E43" s="103">
        <f>COUNTIFS($B$12:$B$32,E$40,$C$12:$C$32,"C",$E$12:$E$32,"*")</f>
        <v>0</v>
      </c>
      <c r="F43" s="150">
        <f>COUNTIFS($B$12:$B$32,E$40,$C$12:$C$32,"D",$E$12:$E$32,"*")</f>
        <v>0</v>
      </c>
      <c r="G43" s="151"/>
      <c r="H43" s="152"/>
      <c r="I43" s="150">
        <f>COUNTIFS($B$12:$B$32,I$40,$C$12:$C$32,"C",$E$12:$E$32,"*")</f>
        <v>0</v>
      </c>
      <c r="J43" s="151"/>
      <c r="K43" s="152"/>
      <c r="L43" s="150">
        <f>COUNTIFS($B$12:$B$32,I$40,$C$12:$C$32,"D",$E$12:$E$32,"*")</f>
        <v>0</v>
      </c>
      <c r="M43" s="151"/>
      <c r="N43" s="152"/>
      <c r="O43" s="150">
        <f>COUNTIFS($B$12:$B$32,O$40,$C$12:$C$32,"C",$E$12:$E$32,"*")</f>
        <v>0</v>
      </c>
      <c r="P43" s="151"/>
      <c r="Q43" s="152"/>
      <c r="R43" s="150">
        <f>COUNTIFS($B$12:$B$32,O$40,$C$12:$C$32,"D",$E$12:$E$32,"*")</f>
        <v>0</v>
      </c>
      <c r="S43" s="151"/>
      <c r="T43" s="152"/>
      <c r="U43" s="150">
        <f>COUNTIFS($B$12:$B$32,U$40,$C$12:$C$32,"C",$E$12:$E$32,"*")</f>
        <v>0</v>
      </c>
      <c r="V43" s="151"/>
      <c r="W43" s="152"/>
      <c r="X43" s="150">
        <f>COUNTIFS($B$12:$B$32,U$40,$C$12:$C$32,"D",$E$12:$E$32,"*")</f>
        <v>0</v>
      </c>
      <c r="Y43" s="151"/>
      <c r="Z43" s="152"/>
      <c r="AA43" s="150">
        <f>COUNTIFS($B$12:$B$32,AA$40,$C$12:$C$32,"C",$E$12:$E$32,"*")</f>
        <v>0</v>
      </c>
      <c r="AB43" s="151"/>
      <c r="AC43" s="152"/>
      <c r="AD43" s="150">
        <f>COUNTIFS($B$12:$B$32,AA$40,$C$12:$C$32,"D",$E$12:$E$32,"*")</f>
        <v>0</v>
      </c>
      <c r="AE43" s="151"/>
      <c r="AF43" s="152"/>
      <c r="AG43" s="150">
        <f>COUNTIFS($B$12:$B$32,AG$40,$C$12:$C$32,"C",$E$12:$E$32,"*")</f>
        <v>0</v>
      </c>
      <c r="AH43" s="151"/>
      <c r="AI43" s="152"/>
      <c r="AJ43" s="150">
        <f>COUNTIFS($B$12:$B$32,AG$40,$C$12:$C$32,"D",$E$12:$E$32,"*")</f>
        <v>0</v>
      </c>
      <c r="AK43" s="152"/>
      <c r="AL43" s="103">
        <f>COUNTIFS($B$12:$B$32,AL$40,$C$12:$C$32,"C",$E$12:$E$32,"*")</f>
        <v>0</v>
      </c>
      <c r="AM43" s="103">
        <f>COUNTIFS($B$12:$B$32,AL$40,$C$12:$C$32,"D",$E$12:$E$32,"*")</f>
        <v>0</v>
      </c>
      <c r="AN43" s="4"/>
    </row>
    <row r="44" spans="1:46" ht="24.95" customHeight="1" x14ac:dyDescent="0.4">
      <c r="A44" s="4"/>
      <c r="B44" s="104" t="s">
        <v>109</v>
      </c>
      <c r="C44" s="145">
        <f>IF($AK$3="４週",SUMIFS($AK$12:$AK$32,$B$12:$B$32,C40)/4/$AC$6,IF($AK$3="歴月",SUMIFS($AK$12:$AK$32,$B$12:$B$32,C40)/$AL$6,"記載する期間を選択してください"))</f>
        <v>1</v>
      </c>
      <c r="D44" s="148"/>
      <c r="E44" s="145">
        <f>IF($AK$3="４週",SUMIFS($AK$12:$AK$32,$B$12:$B$32,E40)/4/$AC$6,IF($AK$3="歴月",SUMIFS($AK$12:$AK$32,$B$12:$B$32,E40)/$AL$6,"記載する期間を選択してください"))</f>
        <v>1</v>
      </c>
      <c r="F44" s="146"/>
      <c r="G44" s="146"/>
      <c r="H44" s="148"/>
      <c r="I44" s="145">
        <f>IF($AK$3="４週",SUMIFS($AK$12:$AK$32,$B$12:$B$32,I40)/4/$AC$6,IF($AK$3="歴月",SUMIFS($AK$12:$AK$32,$B$12:$B$32,I40)/$AL$6,"記載する期間を選択してください"))</f>
        <v>2</v>
      </c>
      <c r="J44" s="146"/>
      <c r="K44" s="146"/>
      <c r="L44" s="146"/>
      <c r="M44" s="146"/>
      <c r="N44" s="148"/>
      <c r="O44" s="145">
        <f>IF($AK$3="４週",SUMIFS($AK$12:$AK$32,$B$12:$B$32,O40)/4/$AC$6,IF($AK$3="歴月",SUMIFS($AK$12:$AK$32,$B$12:$B$32,O40)/$AL$6,"記載する期間を選択してください"))</f>
        <v>2</v>
      </c>
      <c r="P44" s="146"/>
      <c r="Q44" s="146"/>
      <c r="R44" s="146"/>
      <c r="S44" s="146"/>
      <c r="T44" s="148"/>
      <c r="U44" s="145">
        <f>IF($AK$3="４週",SUMIFS($AK$12:$AK$32,$B$12:$B$32,U40)/4/$AC$6,IF($AK$3="歴月",SUMIFS($AK$12:$AK$32,$B$12:$B$32,U40)/$AL$6,"記載する期間を選択してください"))</f>
        <v>0</v>
      </c>
      <c r="V44" s="146"/>
      <c r="W44" s="146"/>
      <c r="X44" s="146"/>
      <c r="Y44" s="146"/>
      <c r="Z44" s="148"/>
      <c r="AA44" s="145">
        <f>IF($AK$3="４週",SUMIFS($AK$12:$AK$32,$B$12:$B$32,AA40)/4/$AC$6,IF($AK$3="歴月",SUMIFS($AK$12:$AK$32,$B$12:$B$32,AA40)/$AL$6,"記載する期間を選択してください"))</f>
        <v>0</v>
      </c>
      <c r="AB44" s="146"/>
      <c r="AC44" s="146"/>
      <c r="AD44" s="146"/>
      <c r="AE44" s="146"/>
      <c r="AF44" s="148"/>
      <c r="AG44" s="145">
        <f>IF($AK$3="４週",SUMIFS($AK$12:$AK$32,$B$12:$B$32,AG40)/4/$AC$6,IF($AK$3="歴月",SUMIFS($AK$12:$AK$32,$B$12:$B$32,AG40)/$AL$6,"記載する期間を選択してください"))</f>
        <v>0</v>
      </c>
      <c r="AH44" s="146"/>
      <c r="AI44" s="146"/>
      <c r="AJ44" s="146"/>
      <c r="AK44" s="148"/>
      <c r="AL44" s="145">
        <f>IF($AK$3="４週",SUMIFS($AK$12:$AK$32,$B$12:$B$32,AL40)/4/$AC$6,IF($AK$3="歴月",SUMIFS($AK$12:$AK$32,$B$12:$B$32,AL40)/$AL$6,"記載する期間を選択してください"))</f>
        <v>0</v>
      </c>
      <c r="AM44" s="148"/>
      <c r="AN44" s="4"/>
    </row>
    <row r="45" spans="1:46" ht="5.0999999999999996" customHeight="1" x14ac:dyDescent="0.4">
      <c r="A45" s="4"/>
      <c r="B45" s="1"/>
      <c r="C45" s="22">
        <v>2</v>
      </c>
      <c r="D45" s="22"/>
      <c r="E45" s="22">
        <v>3</v>
      </c>
      <c r="F45" s="22"/>
      <c r="G45" s="22"/>
      <c r="H45" s="22"/>
      <c r="I45" s="22">
        <v>4</v>
      </c>
      <c r="J45" s="22"/>
      <c r="K45" s="22"/>
      <c r="L45" s="22"/>
      <c r="M45" s="22"/>
      <c r="N45" s="22"/>
      <c r="O45" s="22">
        <v>5</v>
      </c>
      <c r="P45" s="22"/>
      <c r="Q45" s="22"/>
      <c r="R45" s="22"/>
      <c r="S45" s="22"/>
      <c r="T45" s="22"/>
      <c r="U45" s="22">
        <v>6</v>
      </c>
      <c r="V45" s="22"/>
      <c r="W45" s="22"/>
      <c r="X45" s="22"/>
      <c r="Y45" s="22"/>
      <c r="Z45" s="22"/>
      <c r="AA45" s="22">
        <v>7</v>
      </c>
      <c r="AB45" s="22"/>
      <c r="AC45" s="22"/>
      <c r="AD45" s="22"/>
      <c r="AE45" s="22"/>
      <c r="AF45" s="22"/>
      <c r="AG45" s="22">
        <v>8</v>
      </c>
      <c r="AH45" s="22"/>
      <c r="AI45" s="22"/>
      <c r="AJ45" s="22"/>
      <c r="AK45" s="22"/>
      <c r="AL45" s="22">
        <v>9</v>
      </c>
      <c r="AM45" s="41"/>
      <c r="AN45" s="4"/>
    </row>
    <row r="46" spans="1:46" ht="15" customHeight="1" x14ac:dyDescent="0.4">
      <c r="A46" s="29" t="s">
        <v>75</v>
      </c>
      <c r="B46" s="34"/>
      <c r="C46" s="35"/>
      <c r="D46" s="35"/>
      <c r="E46" s="35"/>
      <c r="F46" s="36"/>
      <c r="G46" s="35"/>
      <c r="H46" s="22"/>
      <c r="I46" s="22"/>
      <c r="J46" s="22"/>
      <c r="K46" s="22"/>
      <c r="L46" s="22"/>
      <c r="M46" s="22"/>
      <c r="N46" s="22"/>
      <c r="O46" s="22"/>
      <c r="P46" s="22"/>
      <c r="Q46" s="22"/>
      <c r="R46" s="22">
        <v>6</v>
      </c>
      <c r="S46" s="22"/>
      <c r="T46" s="22"/>
      <c r="U46" s="22"/>
      <c r="V46" s="22"/>
      <c r="W46" s="22"/>
      <c r="X46" s="22">
        <v>7</v>
      </c>
      <c r="Y46" s="22"/>
      <c r="Z46" s="22"/>
      <c r="AA46" s="22"/>
      <c r="AB46" s="22"/>
      <c r="AC46" s="22"/>
      <c r="AD46" s="22">
        <v>8</v>
      </c>
      <c r="AE46" s="22"/>
      <c r="AF46" s="22"/>
      <c r="AG46" s="23"/>
      <c r="AH46" s="23"/>
      <c r="AI46" s="23"/>
      <c r="AJ46" s="23">
        <v>9</v>
      </c>
      <c r="AK46" s="21"/>
      <c r="AL46" s="21"/>
      <c r="AM46" s="4"/>
    </row>
    <row r="47" spans="1:46" s="2" customFormat="1" ht="15" customHeight="1" x14ac:dyDescent="0.4">
      <c r="A47" s="29" t="s">
        <v>76</v>
      </c>
      <c r="B47" s="28"/>
      <c r="C47" s="28"/>
      <c r="D47" s="28"/>
      <c r="E47" s="28"/>
      <c r="F47" s="28"/>
      <c r="G47" s="2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row>
    <row r="48" spans="1:46" s="2" customFormat="1" ht="15" customHeight="1" x14ac:dyDescent="0.4">
      <c r="A48" s="29" t="s">
        <v>114</v>
      </c>
      <c r="B48" s="28"/>
      <c r="C48" s="28"/>
      <c r="D48" s="28"/>
      <c r="E48" s="28"/>
      <c r="F48" s="28"/>
      <c r="G48" s="2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row>
    <row r="49" spans="1:39" s="2" customFormat="1" ht="15" customHeight="1" x14ac:dyDescent="0.4">
      <c r="A49" s="50" t="s">
        <v>142</v>
      </c>
      <c r="C49" s="28"/>
      <c r="D49" s="28"/>
      <c r="E49" s="28"/>
      <c r="F49" s="28"/>
      <c r="G49" s="2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row>
    <row r="50" spans="1:39" s="2" customFormat="1" ht="15" customHeight="1" x14ac:dyDescent="0.4">
      <c r="A50" s="29" t="s">
        <v>77</v>
      </c>
      <c r="B50" s="28"/>
      <c r="C50" s="28"/>
      <c r="D50" s="28"/>
      <c r="E50" s="28"/>
      <c r="F50" s="28"/>
      <c r="G50" s="2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row>
    <row r="51" spans="1:39" s="2" customFormat="1" ht="15" customHeight="1" x14ac:dyDescent="0.4">
      <c r="A51" s="29" t="s">
        <v>78</v>
      </c>
      <c r="B51" s="28"/>
      <c r="C51" s="28"/>
      <c r="D51" s="28"/>
      <c r="E51" s="28"/>
      <c r="F51" s="28"/>
      <c r="G51" s="2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row>
    <row r="52" spans="1:39" ht="15" customHeight="1" x14ac:dyDescent="0.4">
      <c r="A52" s="2" t="s">
        <v>79</v>
      </c>
      <c r="B52" s="37"/>
      <c r="C52" s="2"/>
      <c r="D52" s="2"/>
      <c r="E52" s="2"/>
      <c r="F52" s="2"/>
      <c r="G52" s="2"/>
    </row>
    <row r="53" spans="1:39" ht="15" customHeight="1" x14ac:dyDescent="0.4">
      <c r="A53" s="2" t="s">
        <v>80</v>
      </c>
      <c r="B53" s="37"/>
      <c r="C53" s="2"/>
      <c r="D53" s="2"/>
      <c r="E53" s="2"/>
      <c r="F53" s="2"/>
      <c r="G53" s="2"/>
    </row>
    <row r="54" spans="1:39" ht="15" customHeight="1" x14ac:dyDescent="0.4">
      <c r="A54" s="2"/>
      <c r="B54" s="101" t="s">
        <v>81</v>
      </c>
      <c r="C54" s="111" t="s">
        <v>82</v>
      </c>
      <c r="D54" s="111"/>
      <c r="E54" s="111"/>
      <c r="F54" s="2"/>
      <c r="G54" s="2"/>
    </row>
    <row r="55" spans="1:39" ht="15" customHeight="1" x14ac:dyDescent="0.4">
      <c r="A55" s="2"/>
      <c r="B55" s="40" t="s">
        <v>98</v>
      </c>
      <c r="C55" s="153" t="s">
        <v>83</v>
      </c>
      <c r="D55" s="153"/>
      <c r="E55" s="153"/>
      <c r="F55" s="2"/>
      <c r="G55" s="2"/>
    </row>
    <row r="56" spans="1:39" ht="15" customHeight="1" x14ac:dyDescent="0.4">
      <c r="A56" s="2"/>
      <c r="B56" s="40" t="s">
        <v>99</v>
      </c>
      <c r="C56" s="153" t="s">
        <v>84</v>
      </c>
      <c r="D56" s="153"/>
      <c r="E56" s="153"/>
      <c r="F56" s="2"/>
      <c r="G56" s="2"/>
    </row>
    <row r="57" spans="1:39" ht="15" customHeight="1" x14ac:dyDescent="0.4">
      <c r="A57" s="2"/>
      <c r="B57" s="40" t="s">
        <v>100</v>
      </c>
      <c r="C57" s="153" t="s">
        <v>85</v>
      </c>
      <c r="D57" s="153"/>
      <c r="E57" s="153"/>
      <c r="F57" s="2"/>
      <c r="G57" s="2"/>
    </row>
    <row r="58" spans="1:39" ht="15" customHeight="1" x14ac:dyDescent="0.4">
      <c r="A58" s="2"/>
      <c r="B58" s="40" t="s">
        <v>101</v>
      </c>
      <c r="C58" s="153" t="s">
        <v>86</v>
      </c>
      <c r="D58" s="153"/>
      <c r="E58" s="153"/>
      <c r="F58" s="2"/>
      <c r="G58" s="2"/>
    </row>
    <row r="59" spans="1:39" ht="15" customHeight="1" x14ac:dyDescent="0.4">
      <c r="A59" s="2"/>
      <c r="B59" s="29" t="s">
        <v>87</v>
      </c>
      <c r="C59" s="2"/>
      <c r="D59" s="2"/>
      <c r="E59" s="2"/>
      <c r="F59" s="2"/>
      <c r="G59" s="2"/>
    </row>
    <row r="60" spans="1:39" ht="15" customHeight="1" x14ac:dyDescent="0.4">
      <c r="A60" s="2"/>
      <c r="B60" s="29" t="s">
        <v>103</v>
      </c>
      <c r="C60" s="2"/>
      <c r="D60" s="2"/>
      <c r="E60" s="2"/>
      <c r="F60" s="2"/>
      <c r="G60" s="2"/>
    </row>
    <row r="61" spans="1:39" ht="15" customHeight="1" x14ac:dyDescent="0.4">
      <c r="A61" s="2"/>
      <c r="B61" s="29" t="s">
        <v>88</v>
      </c>
      <c r="C61" s="2"/>
      <c r="D61" s="2"/>
      <c r="E61" s="2"/>
      <c r="F61" s="2"/>
      <c r="G61" s="2"/>
    </row>
    <row r="62" spans="1:39" ht="15" customHeight="1" x14ac:dyDescent="0.4">
      <c r="A62" s="2" t="s">
        <v>89</v>
      </c>
      <c r="B62" s="37"/>
      <c r="C62" s="2"/>
      <c r="D62" s="2"/>
      <c r="E62" s="2"/>
      <c r="F62" s="2"/>
      <c r="G62" s="2"/>
    </row>
    <row r="63" spans="1:39" ht="15" customHeight="1" x14ac:dyDescent="0.4">
      <c r="A63" s="2" t="s">
        <v>144</v>
      </c>
      <c r="B63" s="37"/>
      <c r="C63" s="2"/>
      <c r="D63" s="2"/>
      <c r="E63" s="2"/>
      <c r="F63" s="2"/>
      <c r="G63" s="2"/>
    </row>
    <row r="64" spans="1:39" ht="15" customHeight="1" x14ac:dyDescent="0.4">
      <c r="A64" s="2" t="s">
        <v>104</v>
      </c>
      <c r="B64" s="37"/>
      <c r="C64" s="2"/>
      <c r="D64" s="2"/>
      <c r="E64" s="2"/>
      <c r="F64" s="2"/>
      <c r="G64" s="2"/>
    </row>
    <row r="65" spans="1:7" ht="15" customHeight="1" x14ac:dyDescent="0.4">
      <c r="A65" s="2" t="s">
        <v>90</v>
      </c>
      <c r="B65" s="37"/>
      <c r="C65" s="2"/>
      <c r="D65" s="2"/>
      <c r="E65" s="2"/>
      <c r="F65" s="2"/>
      <c r="G65" s="2"/>
    </row>
    <row r="66" spans="1:7" ht="15" customHeight="1" x14ac:dyDescent="0.4">
      <c r="A66" s="2" t="s">
        <v>140</v>
      </c>
      <c r="B66" s="37"/>
      <c r="C66" s="2"/>
      <c r="D66" s="2"/>
      <c r="E66" s="2"/>
      <c r="F66" s="2"/>
      <c r="G66" s="2"/>
    </row>
    <row r="67" spans="1:7" ht="15" customHeight="1" x14ac:dyDescent="0.4">
      <c r="A67" s="2" t="s">
        <v>91</v>
      </c>
      <c r="B67" s="37"/>
      <c r="C67" s="2"/>
      <c r="D67" s="2"/>
      <c r="E67" s="2"/>
      <c r="F67" s="2"/>
      <c r="G67" s="2"/>
    </row>
    <row r="68" spans="1:7" ht="15" customHeight="1" x14ac:dyDescent="0.4">
      <c r="A68" s="2" t="s">
        <v>92</v>
      </c>
      <c r="B68" s="37"/>
      <c r="C68" s="2"/>
      <c r="D68" s="2"/>
      <c r="E68" s="2"/>
      <c r="F68" s="2"/>
      <c r="G68" s="2"/>
    </row>
    <row r="69" spans="1:7" ht="15" customHeight="1" x14ac:dyDescent="0.4">
      <c r="A69" s="2" t="s">
        <v>93</v>
      </c>
      <c r="B69" s="37"/>
      <c r="C69" s="2"/>
      <c r="D69" s="2"/>
      <c r="E69" s="2"/>
      <c r="F69" s="2"/>
      <c r="G69" s="2"/>
    </row>
    <row r="70" spans="1:7" ht="15" customHeight="1" x14ac:dyDescent="0.4">
      <c r="A70" s="2" t="s">
        <v>94</v>
      </c>
      <c r="B70" s="37"/>
      <c r="C70" s="2"/>
      <c r="D70" s="2"/>
      <c r="E70" s="2"/>
      <c r="F70" s="2"/>
      <c r="G70" s="2"/>
    </row>
    <row r="71" spans="1:7" ht="15" customHeight="1" x14ac:dyDescent="0.4">
      <c r="A71" s="2" t="s">
        <v>95</v>
      </c>
      <c r="B71" s="37"/>
      <c r="C71" s="2"/>
      <c r="D71" s="2"/>
      <c r="E71" s="2"/>
      <c r="F71" s="2"/>
      <c r="G71" s="2"/>
    </row>
    <row r="72" spans="1:7" ht="15" customHeight="1" x14ac:dyDescent="0.4">
      <c r="A72" s="2" t="s">
        <v>96</v>
      </c>
      <c r="B72" s="37"/>
      <c r="C72" s="2"/>
      <c r="D72" s="2"/>
      <c r="E72" s="2"/>
      <c r="F72" s="2"/>
      <c r="G72" s="2"/>
    </row>
    <row r="73" spans="1:7" ht="15" customHeight="1" x14ac:dyDescent="0.4">
      <c r="A73" s="2" t="s">
        <v>97</v>
      </c>
      <c r="B73" s="37"/>
      <c r="C73" s="2"/>
      <c r="D73" s="2"/>
      <c r="E73" s="2"/>
      <c r="F73" s="2"/>
      <c r="G73" s="2"/>
    </row>
    <row r="74" spans="1:7" ht="15" customHeight="1" x14ac:dyDescent="0.4">
      <c r="A74" s="2" t="s">
        <v>102</v>
      </c>
      <c r="B74" s="37"/>
      <c r="C74" s="2"/>
      <c r="D74" s="2"/>
      <c r="E74" s="2"/>
      <c r="F74" s="2"/>
      <c r="G74" s="2"/>
    </row>
  </sheetData>
  <mergeCells count="123">
    <mergeCell ref="C58:E58"/>
    <mergeCell ref="AG44:AK44"/>
    <mergeCell ref="AL44:AM44"/>
    <mergeCell ref="C54:E54"/>
    <mergeCell ref="C55:E55"/>
    <mergeCell ref="C56:E56"/>
    <mergeCell ref="C57:E57"/>
    <mergeCell ref="AA43:AC43"/>
    <mergeCell ref="AD43:AF43"/>
    <mergeCell ref="AG43:AI43"/>
    <mergeCell ref="AJ43:AK43"/>
    <mergeCell ref="C44:D44"/>
    <mergeCell ref="E44:H44"/>
    <mergeCell ref="I44:N44"/>
    <mergeCell ref="O44:T44"/>
    <mergeCell ref="U44:Z44"/>
    <mergeCell ref="AA44:AF44"/>
    <mergeCell ref="AD42:AF42"/>
    <mergeCell ref="AG42:AI42"/>
    <mergeCell ref="AJ42:AK42"/>
    <mergeCell ref="F43:H43"/>
    <mergeCell ref="I43:K43"/>
    <mergeCell ref="L43:N43"/>
    <mergeCell ref="O43:Q43"/>
    <mergeCell ref="R43:T43"/>
    <mergeCell ref="U43:W43"/>
    <mergeCell ref="X43:Z43"/>
    <mergeCell ref="AG41:AI41"/>
    <mergeCell ref="AJ41:AK41"/>
    <mergeCell ref="F42:H42"/>
    <mergeCell ref="I42:K42"/>
    <mergeCell ref="L42:N42"/>
    <mergeCell ref="O42:Q42"/>
    <mergeCell ref="R42:T42"/>
    <mergeCell ref="U42:W42"/>
    <mergeCell ref="X42:Z42"/>
    <mergeCell ref="AA42:AC42"/>
    <mergeCell ref="AL40:AM40"/>
    <mergeCell ref="F41:H41"/>
    <mergeCell ref="I41:K41"/>
    <mergeCell ref="L41:N41"/>
    <mergeCell ref="O41:Q41"/>
    <mergeCell ref="R41:T41"/>
    <mergeCell ref="U41:W41"/>
    <mergeCell ref="X41:Z41"/>
    <mergeCell ref="AA41:AC41"/>
    <mergeCell ref="AD41:AF41"/>
    <mergeCell ref="A36:E36"/>
    <mergeCell ref="AK36:AN37"/>
    <mergeCell ref="A37:E37"/>
    <mergeCell ref="C40:D40"/>
    <mergeCell ref="E40:H40"/>
    <mergeCell ref="I40:N40"/>
    <mergeCell ref="O40:T40"/>
    <mergeCell ref="U40:Z40"/>
    <mergeCell ref="AA40:AF40"/>
    <mergeCell ref="AG40:AK40"/>
    <mergeCell ref="AM31:AN31"/>
    <mergeCell ref="AM32:AN32"/>
    <mergeCell ref="A33:E33"/>
    <mergeCell ref="AM33:AN33"/>
    <mergeCell ref="AP33:AS33"/>
    <mergeCell ref="A34:E34"/>
    <mergeCell ref="AK34:AN34"/>
    <mergeCell ref="AP34:AT37"/>
    <mergeCell ref="A35:E35"/>
    <mergeCell ref="AK35:AN35"/>
    <mergeCell ref="AM25:AN25"/>
    <mergeCell ref="AM26:AN26"/>
    <mergeCell ref="AM27:AN27"/>
    <mergeCell ref="AM28:AN28"/>
    <mergeCell ref="AM29:AN29"/>
    <mergeCell ref="AM30:AN30"/>
    <mergeCell ref="AM19:AN19"/>
    <mergeCell ref="AM20:AN20"/>
    <mergeCell ref="AM21:AN21"/>
    <mergeCell ref="AM22:AN22"/>
    <mergeCell ref="AM23:AN23"/>
    <mergeCell ref="AM24:AN24"/>
    <mergeCell ref="AM12:AN12"/>
    <mergeCell ref="AM13:AN13"/>
    <mergeCell ref="AM15:AN15"/>
    <mergeCell ref="AM16:AN16"/>
    <mergeCell ref="AM17:AN17"/>
    <mergeCell ref="AM18:AN18"/>
    <mergeCell ref="F9:L9"/>
    <mergeCell ref="M9:S9"/>
    <mergeCell ref="T9:Z9"/>
    <mergeCell ref="AA9:AG9"/>
    <mergeCell ref="AH9:AJ9"/>
    <mergeCell ref="AP9:AP11"/>
    <mergeCell ref="AY8:AY10"/>
    <mergeCell ref="AZ8:AZ10"/>
    <mergeCell ref="BA8:BA10"/>
    <mergeCell ref="BB8:BB10"/>
    <mergeCell ref="BC8:BC10"/>
    <mergeCell ref="BD8:BD10"/>
    <mergeCell ref="AK8:AK11"/>
    <mergeCell ref="AL8:AL11"/>
    <mergeCell ref="AM8:AN11"/>
    <mergeCell ref="AV8:AV10"/>
    <mergeCell ref="AW8:AW10"/>
    <mergeCell ref="AX8:AX10"/>
    <mergeCell ref="AQ9:AQ11"/>
    <mergeCell ref="AR9:AR11"/>
    <mergeCell ref="AS9:AS11"/>
    <mergeCell ref="AT9:AT11"/>
    <mergeCell ref="AK3:AN3"/>
    <mergeCell ref="AK4:AN4"/>
    <mergeCell ref="AK5:AN5"/>
    <mergeCell ref="AC6:AE6"/>
    <mergeCell ref="A8:A11"/>
    <mergeCell ref="B8:B11"/>
    <mergeCell ref="C8:C11"/>
    <mergeCell ref="D8:D11"/>
    <mergeCell ref="E8:E11"/>
    <mergeCell ref="F8:AJ8"/>
    <mergeCell ref="AK1:AN1"/>
    <mergeCell ref="M2:P2"/>
    <mergeCell ref="Q2:R2"/>
    <mergeCell ref="S2:T2"/>
    <mergeCell ref="U2:V2"/>
    <mergeCell ref="AK2:AN2"/>
  </mergeCells>
  <phoneticPr fontId="22"/>
  <printOptions horizontalCentered="1" verticalCentered="1"/>
  <pageMargins left="0.19685039370078741" right="0.19685039370078741" top="0.39370078740157483" bottom="0.19685039370078741" header="0.19685039370078741" footer="0.39370078740157483"/>
  <pageSetup paperSize="9" scale="75" fitToWidth="0" fitToHeight="0" orientation="landscape" r:id="rId1"/>
  <headerFooter alignWithMargins="0">
    <oddHeader>&amp;L&amp;"ＭＳ ゴシック,標準"&amp;10（参考様式）</oddHeader>
  </headerFooter>
  <rowBreaks count="1" manualBreakCount="1">
    <brk id="45" max="39"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L31"/>
  <sheetViews>
    <sheetView workbookViewId="0">
      <selection activeCell="E18" sqref="E18"/>
    </sheetView>
  </sheetViews>
  <sheetFormatPr defaultRowHeight="18.75" x14ac:dyDescent="0.4"/>
  <cols>
    <col min="1" max="1" width="26.375" customWidth="1"/>
  </cols>
  <sheetData>
    <row r="1" spans="1:12" x14ac:dyDescent="0.4">
      <c r="A1" t="s">
        <v>62</v>
      </c>
      <c r="B1" t="s">
        <v>51</v>
      </c>
      <c r="C1" t="s">
        <v>52</v>
      </c>
      <c r="D1" t="s">
        <v>53</v>
      </c>
      <c r="E1" t="s">
        <v>54</v>
      </c>
      <c r="F1" t="s">
        <v>55</v>
      </c>
      <c r="G1" t="s">
        <v>56</v>
      </c>
      <c r="H1" t="s">
        <v>57</v>
      </c>
      <c r="I1" t="s">
        <v>58</v>
      </c>
      <c r="J1" t="s">
        <v>59</v>
      </c>
      <c r="K1" t="s">
        <v>134</v>
      </c>
    </row>
    <row r="2" spans="1:12" x14ac:dyDescent="0.4">
      <c r="A2" t="s">
        <v>138</v>
      </c>
      <c r="B2" t="s">
        <v>22</v>
      </c>
      <c r="C2" t="s">
        <v>23</v>
      </c>
      <c r="D2" t="s">
        <v>24</v>
      </c>
    </row>
    <row r="3" spans="1:12" x14ac:dyDescent="0.4">
      <c r="A3" t="s">
        <v>135</v>
      </c>
      <c r="B3" t="s">
        <v>22</v>
      </c>
      <c r="C3" t="s">
        <v>23</v>
      </c>
      <c r="D3" t="s">
        <v>24</v>
      </c>
    </row>
    <row r="4" spans="1:12" x14ac:dyDescent="0.4">
      <c r="A4" t="s">
        <v>136</v>
      </c>
      <c r="B4" t="s">
        <v>22</v>
      </c>
      <c r="C4" t="s">
        <v>23</v>
      </c>
      <c r="D4" t="s">
        <v>24</v>
      </c>
    </row>
    <row r="5" spans="1:12" x14ac:dyDescent="0.4">
      <c r="A5" t="s">
        <v>137</v>
      </c>
      <c r="B5" t="s">
        <v>22</v>
      </c>
      <c r="C5" t="s">
        <v>23</v>
      </c>
      <c r="D5" t="s">
        <v>24</v>
      </c>
    </row>
    <row r="6" spans="1:12" x14ac:dyDescent="0.4">
      <c r="A6" s="49" t="s">
        <v>13</v>
      </c>
      <c r="B6" s="49" t="s">
        <v>22</v>
      </c>
      <c r="C6" s="49" t="s">
        <v>25</v>
      </c>
      <c r="D6" s="49" t="s">
        <v>26</v>
      </c>
      <c r="E6" s="49" t="s">
        <v>27</v>
      </c>
      <c r="F6" s="49" t="s">
        <v>28</v>
      </c>
      <c r="G6" s="49"/>
      <c r="H6" s="49"/>
      <c r="I6" s="49"/>
      <c r="J6" s="49"/>
    </row>
    <row r="7" spans="1:12" x14ac:dyDescent="0.4">
      <c r="A7" s="49" t="s">
        <v>5</v>
      </c>
      <c r="B7" s="49" t="s">
        <v>22</v>
      </c>
      <c r="C7" s="49" t="s">
        <v>25</v>
      </c>
      <c r="D7" s="49" t="s">
        <v>26</v>
      </c>
      <c r="E7" s="49" t="s">
        <v>27</v>
      </c>
      <c r="F7" s="49" t="s">
        <v>29</v>
      </c>
      <c r="G7" s="49" t="s">
        <v>30</v>
      </c>
      <c r="H7" s="49" t="s">
        <v>131</v>
      </c>
      <c r="I7" s="49" t="s">
        <v>28</v>
      </c>
      <c r="J7" s="49" t="s">
        <v>143</v>
      </c>
    </row>
    <row r="8" spans="1:12" x14ac:dyDescent="0.4">
      <c r="A8" s="49" t="s">
        <v>116</v>
      </c>
      <c r="B8" s="49" t="s">
        <v>22</v>
      </c>
      <c r="C8" s="49" t="s">
        <v>28</v>
      </c>
      <c r="D8" s="49"/>
      <c r="E8" s="49"/>
      <c r="F8" s="49"/>
      <c r="G8" s="49"/>
      <c r="H8" s="49"/>
      <c r="I8" s="49"/>
      <c r="J8" s="49"/>
    </row>
    <row r="9" spans="1:12" x14ac:dyDescent="0.4">
      <c r="A9" s="49" t="s">
        <v>117</v>
      </c>
      <c r="B9" s="49" t="s">
        <v>22</v>
      </c>
      <c r="C9" s="49" t="s">
        <v>28</v>
      </c>
      <c r="D9" s="49"/>
      <c r="E9" s="49"/>
      <c r="F9" s="49"/>
      <c r="G9" s="49"/>
      <c r="H9" s="49"/>
      <c r="I9" s="49"/>
      <c r="J9" s="49"/>
    </row>
    <row r="10" spans="1:12" x14ac:dyDescent="0.4">
      <c r="A10" s="49" t="s">
        <v>118</v>
      </c>
      <c r="B10" s="49" t="s">
        <v>22</v>
      </c>
      <c r="C10" s="49" t="s">
        <v>28</v>
      </c>
      <c r="D10" s="49"/>
      <c r="E10" s="49"/>
      <c r="F10" s="49"/>
      <c r="G10" s="49"/>
      <c r="H10" s="49"/>
      <c r="I10" s="49"/>
      <c r="J10" s="49"/>
    </row>
    <row r="11" spans="1:12" x14ac:dyDescent="0.4">
      <c r="A11" s="49" t="s">
        <v>12</v>
      </c>
      <c r="B11" s="49" t="s">
        <v>22</v>
      </c>
      <c r="C11" s="49" t="s">
        <v>23</v>
      </c>
      <c r="D11" s="49"/>
      <c r="E11" s="49"/>
      <c r="F11" s="49"/>
      <c r="G11" s="49"/>
      <c r="H11" s="49"/>
      <c r="I11" s="49"/>
      <c r="J11" s="49"/>
    </row>
    <row r="12" spans="1:12" x14ac:dyDescent="0.4">
      <c r="A12" s="49" t="s">
        <v>119</v>
      </c>
      <c r="B12" s="49" t="s">
        <v>22</v>
      </c>
      <c r="C12" s="49" t="s">
        <v>25</v>
      </c>
      <c r="D12" s="49" t="s">
        <v>37</v>
      </c>
      <c r="E12" s="49" t="s">
        <v>28</v>
      </c>
      <c r="F12" s="49" t="s">
        <v>143</v>
      </c>
      <c r="G12" s="49"/>
      <c r="H12" s="49"/>
      <c r="I12" s="49"/>
      <c r="J12" s="49"/>
    </row>
    <row r="13" spans="1:12" x14ac:dyDescent="0.4">
      <c r="A13" s="49" t="s">
        <v>120</v>
      </c>
      <c r="B13" s="49" t="s">
        <v>22</v>
      </c>
      <c r="C13" s="49" t="s">
        <v>25</v>
      </c>
      <c r="D13" s="49" t="s">
        <v>37</v>
      </c>
      <c r="E13" s="49" t="s">
        <v>143</v>
      </c>
      <c r="F13" s="49"/>
      <c r="G13" s="49"/>
      <c r="H13" s="49"/>
      <c r="I13" s="49"/>
      <c r="J13" s="49"/>
    </row>
    <row r="14" spans="1:12" x14ac:dyDescent="0.4">
      <c r="A14" s="49" t="s">
        <v>121</v>
      </c>
      <c r="B14" s="49" t="s">
        <v>22</v>
      </c>
      <c r="C14" s="49" t="s">
        <v>25</v>
      </c>
      <c r="D14" s="49" t="s">
        <v>37</v>
      </c>
      <c r="E14" s="49" t="s">
        <v>28</v>
      </c>
      <c r="F14" s="49" t="s">
        <v>139</v>
      </c>
      <c r="G14" s="49" t="s">
        <v>143</v>
      </c>
      <c r="H14" s="49"/>
      <c r="I14" s="49"/>
      <c r="J14" s="49"/>
    </row>
    <row r="15" spans="1:12" x14ac:dyDescent="0.4">
      <c r="A15" s="49" t="s">
        <v>38</v>
      </c>
      <c r="B15" s="49" t="s">
        <v>22</v>
      </c>
      <c r="C15" s="49" t="s">
        <v>25</v>
      </c>
      <c r="D15" s="49" t="s">
        <v>26</v>
      </c>
      <c r="E15" s="49" t="s">
        <v>27</v>
      </c>
      <c r="F15" s="49" t="s">
        <v>29</v>
      </c>
      <c r="G15" s="49" t="s">
        <v>30</v>
      </c>
      <c r="H15" s="49" t="s">
        <v>131</v>
      </c>
      <c r="I15" s="49" t="s">
        <v>39</v>
      </c>
      <c r="J15" s="49" t="s">
        <v>40</v>
      </c>
      <c r="K15" t="s">
        <v>28</v>
      </c>
      <c r="L15" s="49" t="s">
        <v>143</v>
      </c>
    </row>
    <row r="16" spans="1:12" x14ac:dyDescent="0.4">
      <c r="A16" s="49" t="s">
        <v>110</v>
      </c>
      <c r="B16" s="49" t="s">
        <v>22</v>
      </c>
      <c r="C16" s="49" t="s">
        <v>25</v>
      </c>
      <c r="D16" s="49" t="s">
        <v>27</v>
      </c>
      <c r="E16" s="49" t="s">
        <v>29</v>
      </c>
      <c r="F16" s="49" t="s">
        <v>30</v>
      </c>
      <c r="G16" s="49" t="s">
        <v>131</v>
      </c>
      <c r="H16" s="49" t="s">
        <v>28</v>
      </c>
      <c r="I16" s="49"/>
      <c r="J16" s="49"/>
    </row>
    <row r="17" spans="1:11" x14ac:dyDescent="0.4">
      <c r="A17" s="49" t="s">
        <v>111</v>
      </c>
      <c r="B17" s="49" t="s">
        <v>22</v>
      </c>
      <c r="C17" s="49" t="s">
        <v>25</v>
      </c>
      <c r="D17" s="49" t="s">
        <v>31</v>
      </c>
      <c r="E17" s="49" t="s">
        <v>28</v>
      </c>
      <c r="F17" s="49" t="s">
        <v>143</v>
      </c>
      <c r="G17" s="49"/>
      <c r="H17" s="49"/>
      <c r="I17" s="49"/>
      <c r="J17" s="49"/>
    </row>
    <row r="18" spans="1:11" x14ac:dyDescent="0.4">
      <c r="A18" s="49" t="s">
        <v>11</v>
      </c>
      <c r="B18" s="49" t="s">
        <v>22</v>
      </c>
      <c r="C18" s="49" t="s">
        <v>25</v>
      </c>
      <c r="D18" s="49" t="s">
        <v>32</v>
      </c>
      <c r="E18" s="49" t="s">
        <v>33</v>
      </c>
      <c r="F18" s="49" t="s">
        <v>34</v>
      </c>
      <c r="G18" s="49"/>
      <c r="H18" s="49"/>
      <c r="I18" s="49"/>
      <c r="J18" s="49"/>
    </row>
    <row r="19" spans="1:11" x14ac:dyDescent="0.4">
      <c r="A19" s="49" t="s">
        <v>133</v>
      </c>
      <c r="B19" s="49" t="s">
        <v>22</v>
      </c>
      <c r="C19" s="49" t="s">
        <v>25</v>
      </c>
      <c r="D19" s="49" t="s">
        <v>33</v>
      </c>
      <c r="E19" s="49" t="s">
        <v>34</v>
      </c>
      <c r="F19" s="49"/>
      <c r="G19" s="49"/>
      <c r="H19" s="49"/>
      <c r="I19" s="49"/>
      <c r="J19" s="49"/>
    </row>
    <row r="20" spans="1:11" x14ac:dyDescent="0.4">
      <c r="A20" s="49" t="s">
        <v>132</v>
      </c>
      <c r="B20" s="49" t="s">
        <v>22</v>
      </c>
      <c r="C20" s="49" t="s">
        <v>25</v>
      </c>
      <c r="D20" s="49" t="s">
        <v>33</v>
      </c>
      <c r="E20" s="49" t="s">
        <v>34</v>
      </c>
      <c r="F20" s="49" t="s">
        <v>143</v>
      </c>
      <c r="G20" s="49"/>
      <c r="H20" s="49"/>
      <c r="I20" s="49"/>
      <c r="J20" s="49"/>
    </row>
    <row r="21" spans="1:11" x14ac:dyDescent="0.4">
      <c r="A21" s="49" t="s">
        <v>10</v>
      </c>
      <c r="B21" s="49" t="s">
        <v>22</v>
      </c>
      <c r="C21" s="49" t="s">
        <v>24</v>
      </c>
      <c r="D21" s="49"/>
      <c r="E21" s="49"/>
      <c r="F21" s="49"/>
      <c r="G21" s="49"/>
      <c r="H21" s="49"/>
      <c r="I21" s="49"/>
      <c r="J21" s="49"/>
    </row>
    <row r="22" spans="1:11" x14ac:dyDescent="0.4">
      <c r="A22" s="49" t="s">
        <v>9</v>
      </c>
      <c r="B22" s="49" t="s">
        <v>22</v>
      </c>
      <c r="C22" s="49" t="s">
        <v>25</v>
      </c>
      <c r="D22" s="49" t="s">
        <v>35</v>
      </c>
      <c r="E22" s="49"/>
      <c r="F22" s="49"/>
      <c r="G22" s="49"/>
      <c r="H22" s="49"/>
      <c r="I22" s="49"/>
      <c r="J22" s="49"/>
    </row>
    <row r="23" spans="1:11" x14ac:dyDescent="0.4">
      <c r="A23" s="49" t="s">
        <v>8</v>
      </c>
      <c r="B23" s="49" t="s">
        <v>22</v>
      </c>
      <c r="C23" s="49" t="s">
        <v>25</v>
      </c>
      <c r="D23" s="49" t="s">
        <v>36</v>
      </c>
      <c r="E23" s="49"/>
      <c r="F23" s="49"/>
      <c r="G23" s="49"/>
      <c r="H23" s="49"/>
      <c r="I23" s="49"/>
      <c r="J23" s="49"/>
    </row>
    <row r="24" spans="1:11" x14ac:dyDescent="0.4">
      <c r="A24" s="49" t="s">
        <v>42</v>
      </c>
      <c r="B24" s="49" t="s">
        <v>22</v>
      </c>
      <c r="C24" s="49" t="s">
        <v>41</v>
      </c>
      <c r="D24" s="49" t="s">
        <v>130</v>
      </c>
      <c r="E24" s="49"/>
      <c r="F24" s="49"/>
      <c r="G24" s="49"/>
      <c r="H24" s="49"/>
      <c r="I24" s="49"/>
      <c r="J24" s="49"/>
    </row>
    <row r="25" spans="1:11" x14ac:dyDescent="0.4">
      <c r="A25" s="49" t="s">
        <v>112</v>
      </c>
      <c r="B25" s="49" t="s">
        <v>22</v>
      </c>
      <c r="C25" s="49" t="s">
        <v>46</v>
      </c>
      <c r="D25" s="49" t="s">
        <v>47</v>
      </c>
      <c r="E25" s="49" t="s">
        <v>48</v>
      </c>
      <c r="F25" s="49" t="s">
        <v>49</v>
      </c>
      <c r="G25" s="49" t="s">
        <v>27</v>
      </c>
      <c r="H25" s="49" t="s">
        <v>143</v>
      </c>
      <c r="I25" s="49" t="s">
        <v>179</v>
      </c>
      <c r="J25" s="49"/>
    </row>
    <row r="26" spans="1:11" x14ac:dyDescent="0.4">
      <c r="A26" s="49" t="s">
        <v>126</v>
      </c>
      <c r="B26" s="49" t="s">
        <v>22</v>
      </c>
      <c r="C26" s="49" t="s">
        <v>46</v>
      </c>
      <c r="D26" s="49" t="s">
        <v>122</v>
      </c>
      <c r="E26" s="49" t="s">
        <v>27</v>
      </c>
      <c r="F26" s="49" t="s">
        <v>47</v>
      </c>
      <c r="G26" s="49" t="s">
        <v>48</v>
      </c>
      <c r="H26" s="49" t="s">
        <v>49</v>
      </c>
      <c r="I26" s="49" t="s">
        <v>143</v>
      </c>
      <c r="J26" s="49"/>
    </row>
    <row r="27" spans="1:11" x14ac:dyDescent="0.4">
      <c r="A27" s="49" t="s">
        <v>125</v>
      </c>
      <c r="B27" s="49" t="s">
        <v>22</v>
      </c>
      <c r="C27" s="49" t="s">
        <v>46</v>
      </c>
      <c r="D27" s="49" t="s">
        <v>122</v>
      </c>
      <c r="E27" s="49" t="s">
        <v>47</v>
      </c>
      <c r="F27" s="49" t="s">
        <v>48</v>
      </c>
      <c r="G27" s="49" t="s">
        <v>123</v>
      </c>
      <c r="H27" s="49" t="s">
        <v>124</v>
      </c>
      <c r="I27" s="49" t="s">
        <v>49</v>
      </c>
      <c r="J27" s="49" t="s">
        <v>27</v>
      </c>
      <c r="K27" s="49" t="s">
        <v>143</v>
      </c>
    </row>
    <row r="28" spans="1:11" x14ac:dyDescent="0.4">
      <c r="A28" s="49" t="s">
        <v>43</v>
      </c>
      <c r="B28" s="49" t="s">
        <v>22</v>
      </c>
      <c r="C28" s="49" t="s">
        <v>46</v>
      </c>
      <c r="D28" s="49" t="s">
        <v>50</v>
      </c>
      <c r="E28" s="49"/>
      <c r="F28" s="49"/>
      <c r="G28" s="49"/>
      <c r="H28" s="49"/>
      <c r="I28" s="49"/>
      <c r="J28" s="49"/>
      <c r="K28" s="49"/>
    </row>
    <row r="29" spans="1:11" x14ac:dyDescent="0.4">
      <c r="A29" s="49" t="s">
        <v>21</v>
      </c>
      <c r="B29" s="49" t="s">
        <v>22</v>
      </c>
      <c r="C29" s="49" t="s">
        <v>46</v>
      </c>
      <c r="D29" s="49" t="s">
        <v>50</v>
      </c>
      <c r="E29" s="49"/>
      <c r="F29" s="49"/>
      <c r="G29" s="49"/>
      <c r="H29" s="49"/>
      <c r="I29" s="49"/>
      <c r="J29" s="49"/>
      <c r="K29" s="49"/>
    </row>
    <row r="30" spans="1:11" x14ac:dyDescent="0.4">
      <c r="A30" s="49" t="s">
        <v>44</v>
      </c>
      <c r="B30" s="49" t="s">
        <v>22</v>
      </c>
      <c r="C30" s="49" t="s">
        <v>46</v>
      </c>
      <c r="D30" s="49" t="s">
        <v>26</v>
      </c>
      <c r="E30" s="49" t="s">
        <v>27</v>
      </c>
      <c r="F30" s="49" t="s">
        <v>47</v>
      </c>
      <c r="G30" s="49" t="s">
        <v>48</v>
      </c>
      <c r="H30" s="49" t="s">
        <v>123</v>
      </c>
      <c r="I30" s="49" t="s">
        <v>124</v>
      </c>
      <c r="J30" s="49" t="s">
        <v>127</v>
      </c>
      <c r="K30" s="49" t="s">
        <v>143</v>
      </c>
    </row>
    <row r="31" spans="1:11" x14ac:dyDescent="0.4">
      <c r="A31" s="49" t="s">
        <v>45</v>
      </c>
      <c r="B31" s="49" t="s">
        <v>46</v>
      </c>
      <c r="C31" s="49" t="s">
        <v>26</v>
      </c>
      <c r="D31" s="49" t="s">
        <v>27</v>
      </c>
      <c r="E31" s="49" t="s">
        <v>47</v>
      </c>
      <c r="F31" s="49" t="s">
        <v>48</v>
      </c>
      <c r="G31" s="49" t="s">
        <v>127</v>
      </c>
      <c r="H31" s="49" t="s">
        <v>128</v>
      </c>
      <c r="I31" s="49" t="s">
        <v>129</v>
      </c>
      <c r="J31" s="49" t="s">
        <v>143</v>
      </c>
    </row>
  </sheetData>
  <phoneticPr fontId="3"/>
  <dataValidations count="1">
    <dataValidation type="list" allowBlank="1" showInputMessage="1" showErrorMessage="1" sqref="A1 B1 C1 D1 E1 F1 G1 H1 I1 J1 K1 L1 A2 B2 C2 D2 E2 F2 G2 H2 I2 J2 K2 L2 A3 B3 C3 D3 E3 F3 G3 H3 I3 J3 K3 L3 A4 B4 C4 D4 E4 F4 G4 H4 I4 J4 K4 L4 A5 B5 C5 D5 E5 F5 G5 H5 I5 J5 K5 L5 A6 B6 C6 D6 E6 F6 G6 H6 I6 J6 K6 L6 A7 B7 C7 D7 E7 F7 G7 H7 I7 J7 K7 L7 A8 B8 C8 D8 E8 F8 G8 H8 I8 J8 K8 L8 A9 B9 C9 D9 E9 F9 G9 H9 I9 J9 K9 L9 A10 B10 C10 D10 E10 F10 G10 H10 I10 J10 K10 L10 A11 B11 C11 D11 E11 F11 G11 H11 I11 J11 K11 L11 A12 B12 C12 D12 E12 F12 G12 H12 I12 J12 K12 L12 A13 B13 C13 D13 E13 F13 G13 H13 I13 J13 K13 L13 A14 B14 C14 D14 E14 F14 G14 H14 I14 J14 K14 L14 A15 B15 C15 D15 E15 F15 G15 H15 I15 J15 K15 L15 A16 B16 C16 D16 E16 F16 G16 H16 I16 J16 K16 L16 A17 B17 C17 D17 E17 F17 G17 H17 I17 J17 K17 L17 A18 B18 C18 D18 E18 F18 G18 H18 I18 J18 K18 L18 A19 B19 C19 D19 E19 F19 G19 H19 I19 J19 K19 L19 A20 B20 C20 D20 E20 F20 G20 H20 I20 J20 K20 L20 A21 B21 C21 D21 E21 F21 G21 H21 I21 J21 K21 L21 A22 B22 C22 D22 E22 F22 G22 H22 I22 J22 K22 L22 A23 B23 C23 D23 E23 F23 G23 H23 I23 J23 K23 L23 A24 B24 C24 D24 E24 F24 G24 H24 I24 J24 K24 L24 A25 B25 C25 D25 E25 F25 G25 H25 I25 J25 K25 L25 A26 B26 C26 D26 E26 F26 G26 H26 I26 J26 K26 L26 A27 B27 C27 D27 E27 F27 G27 H27 I27 J27 K27 L27 A28 B28 C28 D28 E28 F28 G28 H28 I28 J28 K28 L28 A29 B29 C29 D29 E29 F29 G29 H29 I29 J29 K29 L29 A30 B30 C30 D30 E30 F30 G30 H30 I30 J30 K30 L30 A31 B31 C31 D31 E31 F31 G31 H31 I31 J31 K31 L31">
      <formula1>"常勤・専従,常勤・兼務,非常勤・専従,非常勤・兼務"</formula1>
    </dataValidation>
  </dataValidations>
  <pageMargins left="0.7" right="0.7" top="0.75" bottom="0.75" header="0.3" footer="0.3"/>
  <pageSetup paperSize="9"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4D4D2985358D454F91CDFA96398E7DAC" ma:contentTypeVersion="14" ma:contentTypeDescription="新しいドキュメントを作成します。" ma:contentTypeScope="" ma:versionID="71eb6addb018fd950b687f1cd066f3b3">
  <xsd:schema xmlns:xsd="http://www.w3.org/2001/XMLSchema" xmlns:xs="http://www.w3.org/2001/XMLSchema" xmlns:p="http://schemas.microsoft.com/office/2006/metadata/properties" xmlns:ns2="d6dcacc7-e460-4c7a-a2ed-e890e37b378d" xmlns:ns3="7f1e29f5-1aa2-4ed7-a4c5-0f459278da93" targetNamespace="http://schemas.microsoft.com/office/2006/metadata/properties" ma:root="true" ma:fieldsID="2aff8d9f6c550a0b35c83d5403a45cac" ns2:_="" ns3:_="">
    <xsd:import namespace="d6dcacc7-e460-4c7a-a2ed-e890e37b378d"/>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ObjectDetectorVersions" minOccurs="0"/>
                <xsd:element ref="ns2:MediaServiceSearchPropertie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dcacc7-e460-4c7a-a2ed-e890e37b37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6dcacc7-e460-4c7a-a2ed-e890e37b378d">
      <Terms xmlns="http://schemas.microsoft.com/office/infopath/2007/PartnerControls"/>
    </lcf76f155ced4ddcb4097134ff3c332f>
    <TaxCatchAll xmlns="7f1e29f5-1aa2-4ed7-a4c5-0f459278da93" xsi:nil="true"/>
  </documentManagement>
</p:properties>
</file>

<file path=customXml/itemProps1.xml><?xml version="1.0" encoding="utf-8"?>
<ds:datastoreItem xmlns:ds="http://schemas.openxmlformats.org/officeDocument/2006/customXml" ds:itemID="{8C5FE36C-BF55-45E0-B80F-10D02AD28F9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6dcacc7-e460-4c7a-a2ed-e890e37b378d"/>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1B0B8D0-95D3-43A7-867E-5B0AB291E4E1}">
  <ds:schemaRefs>
    <ds:schemaRef ds:uri="http://schemas.microsoft.com/sharepoint/v3/contenttype/forms"/>
  </ds:schemaRefs>
</ds:datastoreItem>
</file>

<file path=customXml/itemProps3.xml><?xml version="1.0" encoding="utf-8"?>
<ds:datastoreItem xmlns:ds="http://schemas.openxmlformats.org/officeDocument/2006/customXml" ds:itemID="{0AA53FE7-974E-44AA-861D-86F4BA4E7574}">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7f1e29f5-1aa2-4ed7-a4c5-0f459278da93"/>
    <ds:schemaRef ds:uri="d6dcacc7-e460-4c7a-a2ed-e890e37b378d"/>
    <ds:schemaRef ds:uri="http://www.w3.org/XML/1998/namespace"/>
    <ds:schemaRef ds:uri="http://purl.org/dc/dcmitype/"/>
  </ds:schemaRefs>
</ds:datastoreItem>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4">
      <vt:variant>
        <vt:lpstr>ワークシート</vt:lpstr>
      </vt:variant>
      <vt:variant>
        <vt:i4>16</vt:i4>
      </vt:variant>
      <vt:variant>
        <vt:lpstr>名前付き一覧</vt:lpstr>
      </vt:variant>
      <vt:variant>
        <vt:i4>48</vt:i4>
      </vt:variant>
    </vt:vector>
  </HeadingPairs>
  <TitlesOfParts>
    <vt:vector baseType="lpstr" size="64">
      <vt:lpstr>週5）基準①</vt:lpstr>
      <vt:lpstr>週5） 基準②</vt:lpstr>
      <vt:lpstr>週5） 基準③</vt:lpstr>
      <vt:lpstr>週5）加配①</vt:lpstr>
      <vt:lpstr>週5）加配②</vt:lpstr>
      <vt:lpstr>週5）加配③Ａ-1</vt:lpstr>
      <vt:lpstr>週5）加配③Ａ-2</vt:lpstr>
      <vt:lpstr>週5）加配③Ｂ</vt:lpstr>
      <vt:lpstr>週5）11人受入</vt:lpstr>
      <vt:lpstr>週6）</vt:lpstr>
      <vt:lpstr>週6）非常勤含む</vt:lpstr>
      <vt:lpstr>週6）11人受入</vt:lpstr>
      <vt:lpstr>週6）加配①</vt:lpstr>
      <vt:lpstr>週6）加配②</vt:lpstr>
      <vt:lpstr>週6）加配③</vt:lpstr>
      <vt:lpstr>選択肢</vt:lpstr>
      <vt:lpstr>'週5） 基準②'!Print_Area</vt:lpstr>
      <vt:lpstr>'週5） 基準③'!Print_Area</vt:lpstr>
      <vt:lpstr>'週5）11人受入'!Print_Area</vt:lpstr>
      <vt:lpstr>'週5）加配①'!Print_Area</vt:lpstr>
      <vt:lpstr>'週5）加配②'!Print_Area</vt:lpstr>
      <vt:lpstr>'週5）加配③Ａ-1'!Print_Area</vt:lpstr>
      <vt:lpstr>'週5）加配③Ａ-2'!Print_Area</vt:lpstr>
      <vt:lpstr>'週5）加配③Ｂ'!Print_Area</vt:lpstr>
      <vt:lpstr>'週5）基準①'!Print_Area</vt:lpstr>
      <vt:lpstr>'週6）'!Print_Area</vt:lpstr>
      <vt:lpstr>'週6）11人受入'!Print_Area</vt:lpstr>
      <vt:lpstr>'週6）加配①'!Print_Area</vt:lpstr>
      <vt:lpstr>'週6）加配②'!Print_Area</vt:lpstr>
      <vt:lpstr>'週6）加配③'!Print_Area</vt:lpstr>
      <vt:lpstr>'週6）非常勤含む'!Print_Area</vt:lpstr>
      <vt:lpstr>医療型障害児入所施設</vt:lpstr>
      <vt:lpstr>一般相談支援事業</vt:lpstr>
      <vt:lpstr>機能訓練</vt:lpstr>
      <vt:lpstr>居宅介護</vt:lpstr>
      <vt:lpstr>居宅介護・重度訪問介護・同行援護・行動援護</vt:lpstr>
      <vt:lpstr>居宅訪問型児童発達支援</vt:lpstr>
      <vt:lpstr>共同生活援助</vt:lpstr>
      <vt:lpstr>共同生活援助・介護サービス包括型</vt:lpstr>
      <vt:lpstr>共同生活援助・外部サービス利用型</vt:lpstr>
      <vt:lpstr>共同生活援助・日中サービス支援型</vt:lpstr>
      <vt:lpstr>行動援護</vt:lpstr>
      <vt:lpstr>児童発達支援・児童発達支援センターであるもの</vt:lpstr>
      <vt:lpstr>児童発達支援・主として重症心身障害児を対象とする場合</vt:lpstr>
      <vt:lpstr>児童発達支援・放課後等デイサービス</vt:lpstr>
      <vt:lpstr>自立生活援助</vt:lpstr>
      <vt:lpstr>就労移行支援</vt:lpstr>
      <vt:lpstr>就労継続支援Ａ型</vt:lpstr>
      <vt:lpstr>就労継続支援Ａ型・B型</vt:lpstr>
      <vt:lpstr>就労定着支援</vt:lpstr>
      <vt:lpstr>重度障害者等包括支援</vt:lpstr>
      <vt:lpstr>重度訪問介護</vt:lpstr>
      <vt:lpstr>障害者支援施設</vt:lpstr>
      <vt:lpstr>生活介護</vt:lpstr>
      <vt:lpstr>生活訓練</vt:lpstr>
      <vt:lpstr>短期入所・空床利用型</vt:lpstr>
      <vt:lpstr>短期入所・単独型</vt:lpstr>
      <vt:lpstr>短期入所・併設型</vt:lpstr>
      <vt:lpstr>同行援護</vt:lpstr>
      <vt:lpstr>特定相談支援・障害児相談支援</vt:lpstr>
      <vt:lpstr>認定指定就労移行支援</vt:lpstr>
      <vt:lpstr>福祉型障害児入所施設</vt:lpstr>
      <vt:lpstr>保育所等訪問支援</vt:lpstr>
      <vt:lpstr>療養介護</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2024-07-19T05:41:10Z</dcterms:created>
  <dcterms:modified xsi:type="dcterms:W3CDTF">2025-02-17T08:00:12Z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0x0101004D4D2985358D454F91CDFA96398E7DAC</vt:lpwstr>
  </property>
</Properties>
</file>