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6152832-4E97-4885-8444-5F8689D7765A}"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<sst xmlns="http://schemas.openxmlformats.org/spreadsheetml/2006/main" count="4724" uniqueCount="2228">
  <si>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</si>
  <si>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</si>
  <si>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</si>
  <si>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</si>
  <si>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</si>
  <si>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</si>
  <si>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</si>
  <si>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</si>
  <si>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</si>
  <si>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</si>
  <si>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</si>
  <si>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</si>
  <si>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</si>
  <si>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</si>
  <si>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</si>
  <si>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</si>
  <si>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</si>
  <si>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</si>
  <si>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</si>
  <si>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</si>
  <si>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</si>
  <si>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</si>
  <si>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</si>
  <si>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</si>
  <si>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</si>
  <si>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</si>
  <si>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</si>
  <si>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</si>
  <si>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</si>
  <si>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</si>
  <si>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</si>
  <si>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</si>
  <si>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</si>
  <si>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</si>
  <si>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</si>
  <si>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</si>
  <si>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</si>
  <si>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</si>
  <si>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</si>
  <si>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</si>
  <si>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</si>
  <si>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</si>
  <si>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</si>
  <si>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</si>
  <si>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</si>
  <si>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</si>
  <si>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</si>
  <si>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</si>
  <si>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</si>
  <si>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</si>
  <si>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</si>
  <si>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</si>
  <si>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</si>
  <si>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</si>
  <si>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</si>
  <si>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</si>
  <si>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</si>
  <si>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</si>
  <si>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</si>
  <si>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</si>
  <si>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</si>
  <si>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</si>
  <si>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</si>
  <si>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</si>
  <si>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</si>
  <si>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</si>
  <si>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</si>
  <si>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</si>
  <si>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</si>
  <si>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</si>
  <si>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</si>
  <si>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</si>
  <si>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</si>
  <si>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</si>
  <si>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</si>
  <si>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</si>
  <si>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</si>
  <si>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</si>
  <si>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</si>
  <si>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</si>
  <si>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</si>
  <si>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</si>
  <si>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</si>
  <si>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</si>
  <si>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</si>
  <si>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</si>
  <si>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</si>
  <si>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</si>
  <si>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</si>
  <si>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</si>
  <si>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</si>
  <si>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</si>
  <si>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</si>
  <si>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</si>
  <si>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</si>
  <si>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</si>
  <si>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</si>
  <si>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</si>
  <si>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</si>
  <si>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</si>
  <si>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</si>
  <si>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</si>
  <si>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</si>
  <si>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</si>
  <si>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</si>
  <si>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</si>
  <si>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</si>
  <si>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</si>
  <si>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</si>
  <si>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</si>
  <si>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</si>
  <si>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</si>
  <si>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</si>
  <si>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</si>
  <si>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</si>
  <si>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</si>
  <si>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</si>
  <si>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</si>
  <si>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</si>
  <si>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</si>
  <si>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</si>
  <si>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</si>
  <si>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</si>
  <si>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</si>
  <si>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</si>
  <si>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</si>
  <si>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</si>
  <si>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</si>
  <si>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</si>
  <si>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</si>
  <si>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</si>
  <si>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</si>
  <si>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</si>
  <si>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</si>
  <si>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</si>
  <si>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</si>
  <si>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</si>
  <si>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</si>
  <si>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</si>
  <si>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</si>
  <si>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</si>
  <si>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</si>
  <si>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</si>
  <si>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</si>
  <si>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</si>
  <si>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</si>
  <si>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</si>
  <si>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</si>
  <si>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</si>
  <si>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</si>
  <si>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</si>
  <si>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</si>
  <si>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</si>
  <si>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</si>
  <si>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</si>
  <si>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</si>
  <si>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</si>
  <si>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</si>
  <si>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</si>
  <si>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</si>
  <si>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</si>
  <si>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</si>
  <si>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</si>
  <si>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</si>
  <si>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</si>
  <si>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</si>
  <si>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</si>
  <si>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</si>
  <si>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</si>
  <si>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</si>
  <si>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</si>
  <si>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</si>
  <si>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</si>
  <si>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</si>
  <si>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</si>
  <si>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</si>
  <si>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</si>
  <si>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</si>
  <si>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</si>
  <si>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</si>
  <si>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</si>
  <si>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</si>
  <si>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</si>
  <si>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</si>
  <si>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</si>
  <si>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</si>
  <si>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</si>
  <si>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</si>
  <si>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</si>
  <si>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</si>
  <si>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</si>
  <si>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</si>
  <si>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</si>
  <si>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</si>
  <si>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</si>
  <si>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</si>
  <si>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</si>
  <si>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</si>
  <si>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</si>
  <si>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</si>
  <si>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</si>
  <si>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</si>
  <si>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</si>
  <si>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</si>
  <si>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</si>
  <si>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</si>
  <si>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</si>
  <si>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</si>
  <si>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</si>
  <si>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</si>
  <si>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</si>
  <si>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</si>
  <si>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</si>
  <si>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</si>
  <si>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</si>
  <si>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</si>
  <si>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</si>
  <si>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</si>
  <si>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</si>
  <si>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</si>
  <si>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</si>
  <si>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</si>
  <si>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</si>
  <si>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</si>
  <si>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</si>
  <si>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</si>
  <si>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</si>
  <si>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</si>
  <si>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</si>
  <si>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</si>
  <si>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</si>
  <si>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</si>
  <si>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</si>
  <si>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</si>
  <si>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</si>
  <si>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</si>
  <si>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</si>
  <si>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</si>
  <si>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</si>
  <si>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</si>
  <si>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</si>
  <si>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</si>
  <si>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</si>
  <si>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</si>
  <si>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</si>
  <si>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</si>
  <si>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</si>
  <si>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</si>
  <si>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</si>
  <si>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</si>
  <si>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</si>
  <si>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</si>
  <si>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</si>
  <si>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</si>
  <si>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</si>
  <si>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</si>
  <si>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</si>
  <si>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</si>
  <si>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</si>
  <si>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</si>
  <si>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</si>
  <si>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</si>
  <si>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</si>
  <si>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</si>
  <si>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</si>
  <si>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</si>
  <si>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</si>
  <si>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</si>
  <si>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</si>
  <si>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</si>
  <si>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</si>
  <si>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</si>
  <si>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</si>
  <si>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</si>
  <si>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</si>
  <si>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</si>
  <si>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</si>
  <si>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</si>
  <si>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</si>
  <si>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</si>
  <si>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</si>
  <si>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</si>
  <si>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</si>
  <si>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</si>
  <si>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</si>
  <si>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</si>
  <si>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</si>
  <si>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</si>
  <si>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</si>
  <si>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</si>
  <si>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</si>
  <si>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</si>
  <si>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</si>
  <si>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</si>
  <si>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</si>
  <si>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</si>
  <si>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</si>
  <si>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</si>
  <si>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</si>
  <si>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</si>
  <si>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</si>
  <si>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</si>
  <si>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</si>
  <si>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</si>
  <si>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</si>
  <si>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</si>
  <si>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</si>
  <si>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</si>
  <si>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</si>
  <si>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</si>
  <si>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</si>
  <si>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</si>
  <si>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</si>
  <si>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</si>
  <si>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</si>
  <si>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</si>
  <si>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</si>
  <si>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</si>
  <si>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</si>
  <si>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</si>
  <si>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</si>
  <si>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</si>
  <si>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</si>
  <si>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</si>
  <si>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</si>
  <si>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</si>
  <si>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</si>
  <si>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</si>
  <si>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</si>
  <si>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</si>
  <si>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</si>
  <si>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</si>
  <si>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</si>
  <si>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</si>
  <si>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</si>
  <si>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</si>
  <si>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</si>
  <si>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</si>
  <si>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</si>
  <si>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</si>
  <si>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</si>
  <si>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</si>
  <si>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</si>
  <si>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</si>
  <si>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</si>
  <si>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</si>
  <si>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</si>
  <si>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</si>
  <si>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</si>
  <si>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</si>
  <si>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</si>
  <si>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</si>
  <si>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</si>
  <si>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</si>
  <si>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</si>
  <si>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</si>
  <si>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</si>
  <si>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</si>
  <si>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</si>
  <si>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</si>
  <si>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</si>
  <si>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</si>
  <si>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</si>
  <si>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</si>
  <si>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</si>
  <si>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</si>
  <si>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</si>
  <si>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</si>
  <si>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</si>
  <si>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</si>
  <si>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</si>
  <si>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</si>
  <si>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</si>
  <si>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</si>
  <si>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</si>
  <si>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</si>
  <si>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</si>
  <si>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</si>
  <si>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</si>
  <si>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</si>
  <si>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</si>
  <si>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</si>
  <si>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</si>
  <si>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</si>
  <si>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</si>
  <si>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</si>
  <si>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</si>
  <si>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</si>
  <si>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</si>
  <si>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</si>
  <si>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</si>
  <si>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</si>
  <si>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</si>
  <si>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</si>
  <si>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</si>
  <si>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</si>
  <si>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</si>
  <si>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</si>
  <si>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</si>
  <si>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</si>
  <si>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</si>
  <si>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</si>
  <si>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</si>
  <si>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</si>
  <si>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</si>
  <si>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</si>
  <si>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</si>
  <si>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</si>
  <si>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</si>
  <si>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</si>
  <si>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</si>
  <si>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</si>
  <si>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</si>
  <si>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</si>
  <si>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</si>
  <si>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</si>
  <si>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</si>
  <si>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</si>
  <si>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</si>
  <si>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</si>
  <si>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</si>
  <si>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</si>
  <si>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</si>
  <si>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</si>
  <si>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</si>
  <si>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</si>
  <si>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</si>
  <si>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</si>
  <si>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</si>
  <si>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</si>
  <si>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</si>
  <si>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</si>
  <si>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</si>
  <si>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</si>
  <si>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</si>
  <si>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</si>
  <si>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</si>
  <si>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</si>
  <si>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</si>
  <si>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</si>
  <si>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</si>
  <si>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</si>
  <si>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</si>
  <si>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</si>
  <si>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</si>
  <si>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</si>
  <si>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</si>
  <si>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</si>
  <si>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</si>
  <si>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</si>
  <si>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</si>
  <si>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</si>
  <si>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</si>
  <si>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</si>
  <si>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</si>
  <si>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</si>
  <si>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</si>
  <si>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</si>
  <si>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</si>
  <si>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</si>
  <si>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</si>
  <si>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</si>
  <si>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</si>
  <si>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</si>
  <si>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</si>
  <si>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</si>
  <si>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</si>
  <si>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</si>
  <si>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</si>
  <si>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</si>
  <si>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</si>
  <si>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</si>
  <si>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</si>
  <si>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</si>
  <si>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</si>
  <si>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</si>
  <si>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</si>
  <si>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</si>
  <si>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</si>
  <si>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</si>
  <si>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</si>
  <si>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</si>
  <si>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</si>
  <si>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</si>
  <si>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</si>
  <si>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</si>
  <si>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</si>
  <si>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</si>
  <si>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</si>
  <si>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</si>
  <si>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</si>
  <si>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</si>
  <si>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</si>
  <si>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</si>
  <si>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</si>
  <si>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</si>
  <si>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</si>
  <si>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</si>
  <si>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</si>
  <si>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</si>
  <si>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</si>
  <si>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</si>
  <si>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</si>
  <si>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</si>
  <si>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</si>
  <si>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</si>
  <si>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</si>
  <si>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</si>
  <si>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</si>
  <si>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</si>
  <si>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</si>
  <si>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</si>
  <si>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</si>
  <si>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</si>
  <si>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</si>
  <si>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</si>
  <si>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</si>
  <si>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</si>
  <si>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</si>
  <si>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</si>
  <si>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</si>
  <si>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</si>
  <si>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</si>
  <si>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</si>
  <si>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</si>
  <si>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</si>
  <si>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</si>
  <si>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</si>
  <si>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</si>
  <si>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</si>
  <si>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</si>
  <si>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</si>
  <si>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</si>
  <si>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</si>
  <si>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</si>
  <si>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</si>
  <si>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</si>
  <si>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</si>
  <si>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</si>
  <si>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</si>
  <si>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</si>
  <si>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</si>
  <si>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</si>
  <si>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</si>
  <si>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</si>
  <si>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</si>
  <si>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</si>
  <si>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</si>
  <si>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</si>
  <si>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</si>
  <si>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</si>
  <si>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</si>
  <si>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</si>
  <si>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</si>
  <si>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</si>
  <si>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</si>
  <si>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</si>
  <si>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</si>
  <si>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</si>
  <si>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</si>
  <si>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</si>
  <si>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</si>
  <si>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</si>
  <si>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</si>
  <si>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</si>
  <si>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</si>
  <si>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</si>
  <si>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</si>
  <si>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</si>
  <si>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</si>
  <si>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</si>
  <si>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</si>
  <si>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</si>
  <si>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</si>
  <si>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</si>
  <si>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</si>
  <si>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</si>
  <si>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</si>
  <si>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</si>
  <si>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</si>
  <si>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</si>
  <si>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</si>
  <si>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</si>
  <si>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</si>
  <si>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</si>
  <si>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</si>
  <si>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</si>
  <si>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</si>
  <si>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</si>
  <si>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</si>
  <si>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</si>
  <si>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</si>
  <si>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</si>
  <si>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</si>
  <si>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</si>
  <si>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</si>
  <si>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</si>
  <si>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</si>
  <si>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</si>
  <si>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</si>
  <si>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</si>
  <si>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</si>
  <si>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</si>
  <si>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</si>
  <si>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</si>
  <si>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</si>
  <si>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</si>
  <si>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</si>
  <si>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</si>
  <si>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</si>
  <si>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</si>
  <si>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</si>
  <si>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</si>
  <si>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</si>
  <si>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</si>
  <si>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</si>
  <si>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</si>
  <si>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</si>
  <si>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</si>
  <si>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</si>
  <si>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</si>
  <si>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</si>
  <si>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</si>
  <si>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</si>
  <si>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</si>
  <si>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</si>
  <si>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</si>
  <si>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</si>
  <si>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</si>
  <si>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</si>
  <si>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</si>
  <si>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</si>
  <si>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</si>
  <si>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</si>
  <si>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</si>
  <si>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</si>
  <si>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</si>
  <si>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</si>
  <si>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</si>
  <si>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</si>
  <si>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</si>
  <si>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</si>
  <si>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</si>
  <si>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</si>
  <si>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</si>
  <si>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</si>
  <si>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</si>
  <si>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</si>
  <si>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</si>
  <si>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</si>
  <si>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</si>
  <si>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</si>
  <si>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</si>
  <si>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</si>
  <si>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</si>
  <si>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</si>
  <si>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</si>
  <si>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</si>
  <si>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</si>
  <si>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</si>
  <si>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</si>
  <si>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</si>
  <si>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</si>
  <si>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</si>
  <si>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</si>
  <si>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</si>
  <si>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</si>
  <si>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</si>
  <si>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</si>
  <si>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</si>
  <si>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</si>
  <si>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</si>
  <si>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</si>
  <si>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</si>
  <si>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</si>
  <si>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</si>
  <si>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</si>
  <si>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</si>
  <si>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</si>
  <si>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</si>
  <si>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</si>
  <si>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</si>
  <si>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</si>
  <si>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</si>
  <si>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</si>
  <si>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</si>
  <si>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</si>
  <si>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</si>
  <si>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</si>
  <si>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</si>
  <si>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</si>
  <si>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</si>
  <si>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</si>
  <si>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</si>
  <si>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</si>
  <si>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</si>
  <si>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</si>
  <si>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</si>
  <si>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</si>
  <si>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</si>
  <si>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</si>
  <si>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</si>
  <si>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</si>
  <si>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</si>
  <si>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</si>
  <si>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</si>
  <si>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</si>
  <si>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</si>
  <si>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</si>
  <si>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</si>
  <si>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</si>
  <si>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</si>
  <si>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</si>
  <si>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</si>
  <si>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</si>
  <si>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</si>
  <si>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</si>
  <si>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</si>
  <si>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</si>
  <si>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</si>
  <si>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</si>
  <si>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</si>
  <si>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</si>
  <si>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</si>
  <si>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</si>
  <si>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</si>
  <si>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</si>
  <si>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</si>
  <si>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</si>
  <si>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</si>
  <si>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</si>
  <si>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</si>
  <si>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</si>
  <si>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</si>
  <si>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</si>
  <si>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</si>
  <si>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</si>
  <si>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</si>
  <si>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</si>
  <si>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</si>
  <si>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</si>
  <si>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</si>
  <si>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</si>
  <si>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</si>
  <si>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</si>
  <si>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</si>
  <si>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</si>
  <si>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</si>
  <si>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</si>
  <si>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</si>
  <si>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</si>
  <si>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</si>
  <si>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</si>
  <si>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</si>
  <si>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</si>
  <si>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</si>
  <si>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</si>
  <si>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</si>
  <si>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</si>
  <si>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</si>
  <si>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</si>
  <si>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</si>
  <si>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</si>
  <si>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</si>
  <si>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</si>
  <si>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</si>
  <si>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</si>
  <si>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</si>
  <si>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</si>
  <si>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</si>
  <si>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</si>
  <si>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</si>
  <si>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</si>
  <si>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</si>
  <si>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</si>
  <si>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</si>
  <si>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</si>
  <si>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</si>
  <si>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</si>
  <si>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</si>
  <si>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</si>
  <si>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</si>
  <si>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</si>
  <si>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</si>
  <si>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</si>
  <si>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</si>
  <si>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</si>
  <si>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</si>
  <si>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</si>
  <si>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</si>
  <si>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</si>
  <si>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</si>
  <si>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</si>
  <si>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</si>
  <si>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</si>
  <si>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</si>
  <si>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</si>
  <si>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</si>
  <si>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</si>
  <si>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</si>
  <si>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</si>
  <si>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</si>
  <si>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</si>
  <si>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</si>
  <si>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</si>
  <si>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</si>
  <si>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</si>
  <si>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</si>
  <si>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</si>
  <si>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</si>
  <si>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</si>
  <si>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</si>
  <si>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</si>
  <si>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</si>
  <si>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</si>
  <si>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</si>
  <si>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</si>
  <si>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</si>
  <si>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</si>
  <si>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</si>
  <si>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</si>
  <si>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</si>
  <si>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</si>
  <si>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</si>
  <si>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</si>
  <si>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</si>
  <si>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</si>
  <si>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</si>
  <si>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</si>
  <si>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</si>
  <si>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</si>
  <si>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</si>
  <si>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</si>
  <si>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</si>
  <si>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</si>
  <si>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</si>
  <si>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</si>
  <si>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</si>
  <si>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</si>
  <si>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</si>
  <si>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</si>
  <si>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</si>
  <si>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</si>
  <si>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</si>
  <si>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</si>
  <si>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</si>
  <si>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</si>
  <si>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</si>
  <si>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</si>
  <si>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</si>
  <si>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</si>
  <si>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</si>
  <si>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</si>
  <si>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</si>
  <si>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</si>
  <si>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</si>
  <si>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</si>
  <si>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</si>
  <si>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</si>
  <si>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</si>
  <si>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</si>
  <si>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</si>
  <si>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</si>
  <si>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</si>
  <si>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</si>
  <si>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</si>
  <si>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</si>
  <si>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</si>
  <si>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</si>
  <si>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</si>
  <si>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</si>
  <si>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</si>
  <si>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</si>
  <si>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</si>
  <si>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</si>
  <si>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</si>
  <si>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</si>
  <si>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</si>
  <si>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</si>
  <si>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</si>
  <si>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</si>
  <si>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</si>
  <si>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</si>
  <si>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</si>
  <si>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</si>
  <si>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</si>
  <si>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</si>
  <si>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</si>
  <si>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</si>
  <si>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</si>
  <si>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</si>
  <si>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</si>
  <si>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</si>
  <si>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</si>
  <si>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</si>
  <si>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</si>
  <si>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</si>
  <si>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</si>
  <si>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</si>
  <si>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</si>
  <si>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</si>
  <si>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</si>
  <si>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</si>
  <si>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</si>
  <si>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</si>
  <si>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</si>
  <si>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</si>
  <si>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</si>
  <si>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</si>
  <si>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</si>
  <si>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</si>
  <si>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</si>
  <si>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</si>
  <si>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</si>
  <si>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</si>
  <si>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</si>
  <si>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</si>
  <si>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</si>
  <si>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</si>
  <si>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</si>
  <si>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</si>
  <si>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</si>
  <si>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</si>
  <si>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</si>
  <si>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</si>
  <si>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</si>
  <si>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</si>
  <si>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</si>
  <si>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</si>
  <si>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</si>
  <si>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</si>
  <si>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</si>
  <si>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</si>
  <si>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</si>
  <si>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</si>
  <si>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</si>
  <si>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</si>
  <si>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</si>
  <si>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</si>
  <si>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</si>
  <si>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</si>
  <si>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</si>
  <si>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</si>
  <si>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</si>
  <si>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</si>
  <si>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</si>
  <si>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</si>
  <si>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</si>
  <si>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</si>
  <si>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</si>
  <si>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</si>
  <si>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</si>
  <si>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</si>
  <si>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</si>
  <si>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</si>
  <si>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</si>
  <si>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</si>
  <si>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</si>
  <si>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</si>
  <si>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</si>
  <si>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</si>
  <si>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</si>
  <si>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</si>
  <si>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</si>
  <si>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</si>
  <si>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</si>
  <si>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</si>
  <si>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</si>
  <si>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</si>
  <si>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</si>
  <si>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</si>
  <si>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</si>
  <si>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</si>
  <si>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</si>
  <si>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</si>
  <si>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</si>
  <si>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</si>
  <si>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</si>
  <si>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</si>
  <si>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</si>
  <si>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</si>
  <si>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</si>
  <si>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</si>
  <si>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</si>
  <si>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</si>
  <si>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</si>
  <si>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</si>
  <si>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</si>
  <si>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</si>
  <si>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</si>
  <si>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</si>
  <si>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</si>
  <si>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</si>
  <si>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</si>
  <si>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</si>
  <si>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</si>
  <si>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</si>
  <si>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</si>
  <si>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</si>
  <si>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</si>
  <si>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</si>
  <si>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</si>
  <si>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</si>
  <si>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</si>
  <si>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</si>
  <si>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</si>
  <si>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</si>
  <si>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</si>
  <si>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</si>
  <si>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</si>
  <si>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</si>
  <si>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</si>
  <si>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</si>
  <si>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</si>
  <si>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</si>
  <si>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</si>
  <si>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</si>
  <si>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</si>
  <si>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</si>
  <si>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</si>
  <si>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</si>
  <si>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</si>
  <si>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</si>
  <si>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</si>
  <si>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</si>
  <si>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</si>
  <si>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</si>
  <si>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</si>
  <si>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</si>
  <si>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</si>
  <si>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</si>
  <si>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</si>
  <si>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</si>
  <si>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</si>
  <si>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</si>
  <si>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</si>
  <si>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</si>
  <si>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</si>
  <si>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</si>
  <si>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</si>
  <si>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</si>
  <si>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</si>
  <si>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</si>
  <si>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</si>
  <si>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</si>
  <si>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</si>
  <si>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</si>
  <si>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</si>
  <si>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</si>
  <si>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</si>
  <si>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</si>
  <si>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</si>
  <si>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</si>
  <si>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</si>
  <si>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</si>
  <si>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</si>
  <si>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</si>
  <si>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</si>
  <si>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</si>
  <si>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</si>
  <si>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</si>
  <si>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</si>
  <si>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</si>
  <si>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</si>
  <si>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</si>
  <si>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</si>
  <si>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</si>
  <si>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</si>
  <si>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</si>
  <si>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</si>
  <si>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</si>
  <si>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</si>
  <si>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</si>
  <si>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</si>
  <si>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</si>
  <si>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</si>
  <si>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</si>
  <si>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</si>
  <si>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</si>
  <si>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</si>
  <si>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</si>
  <si>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</si>
  <si>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</si>
  <si>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</si>
  <si>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</si>
  <si>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</si>
  <si>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</si>
  <si>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</si>
  <si>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</si>
  <si>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</si>
  <si>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</si>
  <si>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</si>
  <si>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</si>
  <si>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</si>
  <si>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</si>
  <si>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</si>
  <si>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</si>
  <si>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</si>
  <si>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</si>
  <si>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</si>
  <si>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</si>
  <si>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</si>
  <si>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</si>
  <si>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</si>
  <si>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</si>
  <si>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</si>
  <si>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</si>
  <si>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</si>
  <si>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</si>
  <si>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</si>
  <si>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</si>
  <si>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</si>
  <si>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</si>
  <si>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</si>
  <si>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</si>
  <si>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</si>
  <si>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</si>
  <si>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</si>
  <si>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</si>
  <si>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</si>
  <si>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</si>
  <si>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</si>
  <si>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</si>
  <si>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</si>
  <si>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</si>
  <si>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</si>
  <si>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</si>
  <si>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</si>
  <si>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</si>
  <si>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</si>
  <si>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</si>
  <si>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</si>
  <si>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</si>
  <si>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</si>
  <si>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</si>
  <si>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</si>
  <si>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</si>
  <si>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</si>
  <si>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</si>
  <si>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</si>
  <si>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</si>
  <si>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</si>
  <si>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</si>
  <si>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</si>
  <si>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</si>
  <si>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</si>
  <si>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</si>
  <si>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</si>
  <si>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</si>
  <si>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</si>
  <si>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</si>
  <si>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</si>
  <si>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</si>
  <si>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</si>
  <si>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</si>
  <si>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</si>
  <si>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</si>
  <si>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</si>
  <si>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</si>
  <si>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</si>
  <si>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</si>
  <si>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</si>
  <si>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</si>
  <si>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</si>
  <si>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</si>
  <si>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</si>
  <si>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</si>
  <si>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</si>
  <si>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</si>
  <si>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</si>
  <si>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</si>
  <si>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</si>
  <si>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</si>
  <si>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</si>
  <si>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</si>
  <si>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</si>
  <si>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</si>
  <si>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</si>
  <si>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</si>
  <si>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</si>
  <si>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</si>
  <si>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</si>
  <si>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</si>
  <si>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</si>
  <si>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</si>
  <si>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</si>
  <si>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</si>
  <si>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</si>
  <si>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</si>
  <si>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</si>
  <si>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</si>
  <si>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</si>
  <si>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</si>
  <si>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</si>
  <si>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</si>
  <si>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</si>
  <si>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</si>
  <si>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</si>
  <si>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</si>
  <si>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</si>
  <si>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</si>
  <si>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</si>
  <si>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</si>
  <si>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</si>
  <si>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</si>
  <si>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</si>
  <si>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</si>
  <si>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</si>
  <si>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</si>
  <si>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</si>
  <si>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</si>
  <si>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</si>
  <si>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</si>
  <si>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</si>
  <si>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</si>
  <si>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</si>
  <si>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</si>
  <si>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</si>
  <si>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</si>
  <si>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</si>
  <si>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</si>
  <si>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</si>
  <si>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</si>
  <si>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</si>
  <si>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</si>
  <si>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</si>
  <si>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</si>
  <si>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</si>
  <si>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</si>
  <si>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</si>
  <si>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</si>
  <si>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</si>
  <si>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</si>
  <si>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</si>
  <si>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</si>
  <si>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</si>
  <si>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</si>
  <si>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</si>
  <si>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</si>
  <si>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</si>
  <si>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</si>
  <si>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</si>
  <si>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</si>
  <si>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</si>
  <si>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</si>
  <si>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</si>
  <si>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</si>
  <si>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</si>
  <si>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</si>
  <si>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</si>
  <si>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</si>
  <si>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</si>
  <si>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</si>
  <si>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</si>
  <si>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</si>
  <si>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</si>
  <si>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</si>
  <si>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</si>
  <si>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</si>
  <si>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</si>
  <si>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</si>
  <si>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</si>
  <si>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</si>
  <si>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</si>
  <si>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</si>
  <si>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</si>
  <si>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</si>
  <si>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</si>
  <si>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</si>
  <si>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</si>
  <si>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</si>
  <si>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</si>
  <si>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</si>
  <si>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</si>
  <si>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</si>
  <si>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</si>
  <si>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</si>
  <si>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</si>
  <si>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</si>
  <si>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</si>
  <si>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</si>
  <si>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</si>
  <si>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</si>
  <si>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</si>
  <si>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</si>
  <si>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</si>
  <si>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</si>
  <si>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</si>
  <si>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</si>
  <si>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</si>
  <si>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</si>
  <si>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</si>
  <si>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</si>
  <si>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</si>
  <si>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</si>
  <si>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</si>
  <si>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</si>
  <si>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</si>
  <si>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</si>
  <si>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</si>
  <si>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</si>
  <si>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</si>
  <si>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</si>
  <si>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</si>
  <si>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</si>
  <si>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</si>
  <si>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</si>
  <si>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</si>
  <si>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</si>
  <si>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</si>
  <si>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</si>
  <si>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</si>
  <si>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</si>
  <si>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</si>
  <si>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</si>
  <si>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</si>
  <si>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</si>
  <si>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</si>
  <si>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</si>
  <si>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</si>
  <si>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</si>
  <si>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</si>
  <si>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</si>
  <si>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</si>
  <si>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</si>
  <si>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</si>
  <si>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</si>
  <si>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</si>
  <si>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</si>
  <si>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</si>
  <si>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</si>
  <si>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</si>
  <si>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</si>
  <si>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</si>
  <si>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</si>
  <si>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</si>
  <si>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</si>
  <si>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</si>
  <si>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</si>
  <si>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</si>
  <si>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</si>
  <si>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</si>
  <si>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</si>
  <si>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</si>
  <si>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</si>
  <si>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</si>
  <si>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</si>
  <si>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</si>
  <si>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</si>
  <si>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</si>
  <si>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</si>
  <si>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</si>
  <si>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</si>
  <si>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</si>
  <si>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</si>
  <si>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</si>
  <si>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</si>
  <si>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</si>
  <si>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</si>
  <si>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</si>
  <si>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</si>
  <si>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</si>
  <si>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</si>
  <si>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</si>
  <si>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</si>
  <si>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</si>
  <si>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</si>
  <si>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</si>
  <si>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</si>
  <si>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</si>
  <si>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</si>
  <si>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</si>
  <si>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</si>
  <si>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</si>
  <si>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</si>
  <si>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</si>
  <si>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</si>
  <si>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</si>
  <si>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</si>
  <si>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</si>
  <si>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</si>
  <si>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</si>
  <si>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</si>
  <si>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</si>
  <si>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</si>
  <si>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</si>
  <si>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</si>
  <si>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</si>
  <si>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</si>
  <si>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</si>
  <si>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</si>
  <si>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</si>
  <si>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</si>
  <si>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</si>
  <si>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</si>
  <si>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</si>
  <si>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</si>
  <si>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</si>
  <si>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</si>
  <si>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</si>
  <si>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</si>
  <si>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</si>
  <si>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</si>
  <si>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</si>
  <si>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</si>
  <si>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</si>
  <si>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</si>
  <si>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</si>
  <si>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</si>
  <si>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</si>
  <si>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</si>
  <si>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</si>
  <si>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</si>
  <si>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</si>
  <si>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</si>
  <si>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</si>
  <si>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</si>
  <si>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</si>
  <si>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</si>
  <si>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</si>
  <si>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</si>
  <si>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</si>
  <si>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</si>
  <si>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</si>
  <si>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</si>
  <si>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</si>
  <si>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</si>
  <si>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</si>
  <si>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</si>
  <si>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</si>
  <si>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</si>
  <si>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</si>
  <si>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</si>
  <si>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</si>
  <si>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</si>
  <si>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</si>
  <si>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</si>
  <si>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</si>
  <si>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</si>
  <si>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</si>
  <si>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</si>
  <si>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</si>
  <si>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</si>
  <si>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</si>
  <si>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</si>
  <si>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</si>
  <si>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</si>
  <si>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</si>
  <si>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</si>
  <si>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</si>
  <si>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</si>
  <si>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</si>
  <si>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</si>
  <si>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</si>
  <si>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</si>
  <si>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</si>
  <si>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</si>
  <si>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</si>
  <si>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</si>
  <si>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</si>
  <si>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</si>
  <si>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</si>
  <si>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</si>
  <si>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</si>
  <si>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</si>
  <si>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</si>
  <si>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</si>
  <si>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</si>
  <si>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</si>
  <si>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</si>
  <si>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</si>
  <si>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</si>
  <si>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</si>
  <si>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</si>
  <si>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</si>
  <si>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</si>
  <si>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</si>
  <si>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</si>
  <si>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</si>
  <si>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</si>
  <si>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</si>
  <si>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</si>
  <si>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</si>
  <si>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</si>
  <si>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</si>
  <si>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</si>
  <si>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</si>
  <si>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</si>
  <si>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</si>
  <si>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</si>
  <si>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</si>
  <si>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</si>
  <si>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</si>
  <si>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</si>
  <si>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</si>
  <si>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</si>
  <si>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</si>
  <si>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</si>
  <si>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</si>
  <si>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</si>
  <si>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</si>
  <si>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</si>
  <si>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</si>
  <si>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</si>
  <si>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</si>
  <si>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</si>
  <si>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</si>
  <si>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</si>
  <si>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</si>
  <si>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</si>
  <si>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</si>
  <si>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</si>
  <si>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</si>
  <si>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</si>
  <si>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</si>
  <si>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</si>
  <si>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</si>
  <si>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</si>
  <si>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</si>
  <si>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</si>
  <si>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</si>
  <si>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</si>
  <si>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</si>
  <si>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</si>
  <si>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</si>
  <si>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</si>
  <si>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</si>
  <si>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</si>
  <si>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</si>
  <si>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</si>
  <si>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</si>
  <si>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</si>
  <si>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</si>
  <si>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</si>
  <si>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</si>
  <si>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</si>
  <si>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</si>
  <si>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</si>
  <si>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</si>
  <si>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</si>
  <si>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</si>
  <si>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</si>
  <si>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</si>
  <si>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</si>
  <si>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</si>
  <si>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</si>
  <si>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</si>
  <si>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</si>
  <si>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</si>
  <si>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</si>
  <si>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</si>
  <si>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</si>
  <si>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</si>
  <si>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</si>
  <si>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</si>
  <si>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</si>
  <si>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</si>
  <si>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</si>
  <si>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</si>
  <si>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</si>
  <si>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</si>
  <si>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</si>
  <si>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</si>
  <si>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</si>
  <si>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</si>
  <si>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</si>
  <si>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</si>
  <si>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</si>
  <si>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</si>
  <si>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</si>
  <si>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</si>
  <si>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</si>
  <si>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</si>
  <si>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</si>
  <si>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</si>
  <si>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</si>
  <si>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</si>
  <si>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</si>
  <si>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</si>
  <si>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</si>
  <si>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</si>
  <si>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</si>
  <si>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</si>
  <si>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</si>
  <si>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</si>
  <si>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</si>
  <si>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</si>
  <si>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</si>
  <si>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</si>
  <si>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</si>
  <si>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</si>
  <si>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</si>
  <si>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</si>
  <si>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</si>
  <si>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</si>
  <si>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</si>
  <si>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</si>
  <si>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</si>
  <si>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</si>
  <si>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</si>
  <si>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</si>
  <si>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</si>
  <si>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</si>
  <si>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</si>
  <si>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</si>
  <si>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</si>
  <si>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</si>
  <si>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</si>
  <si>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</si>
  <si>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</si>
  <si>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</si>
  <si>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</si>
  <si>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</si>
  <si>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</si>
  <si>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</si>
  <si>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</si>
  <si>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</si>
  <si>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</si>
  <si>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</si>
  <si>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</si>
  <si>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</si>
  <si>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</si>
  <si>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</si>
  <si>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</si>
  <si>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</si>
  <si>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</si>
  <si>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</si>
  <si>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</si>
  <si>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</si>
  <si>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</si>
  <si>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</si>
  <si>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</si>
  <si>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</si>
  <si>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</si>
  <si>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</si>
  <si>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</si>
  <si>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</si>
  <si>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</si>
  <si>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</si>
  <si>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</si>
  <si>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</si>
  <si>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</si>
  <si>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</si>
  <si>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</si>
  <si>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</si>
  <si>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</si>
  <si>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</si>
  <si>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</si>
  <si>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</si>
  <si>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</si>
  <si>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</si>
  <si>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</si>
  <si>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</si>
  <si>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</si>
  <si>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</si>
  <si>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</si>
  <si>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</si>
  <si>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</si>
  <si>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</si>
  <si>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</si>
  <si>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</si>
  <si>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</si>
  <si>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</si>
  <si>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</si>
  <si>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</si>
  <si>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</si>
  <si>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</si>
  <si>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</si>
  <si>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</si>
  <si>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</si>
  <si>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</si>
  <si>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</si>
  <si>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</si>
  <si>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</si>
  <si>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</si>
  <si>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</si>
  <si>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</si>
  <si>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</si>
  <si>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</si>
  <si>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</si>
  <si>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</si>
  <si>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</si>
  <si>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</si>
  <si>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</si>
  <si>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</si>
  <si>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</si>
  <si>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</si>
  <si>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</si>
  <si>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</si>
  <si>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</si>
  <si>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</si>
  <si>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</si>
  <si>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</si>
  <si>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</si>
  <si>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</si>
  <si>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</si>
  <si>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</si>
  <si>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</si>
  <si>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</si>
  <si>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</si>
  <si>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</si>
  <si>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</si>
  <si>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</si>
  <si>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</si>
  <si>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</si>
  <si>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</si>
  <si>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</si>
  <si>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</si>
  <si>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</si>
  <si>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</si>
  <si>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</si>
  <si>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</si>
  <si>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</si>
  <si>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</si>
  <si>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</si>
  <si>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</si>
  <si>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</si>
  <si>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</si>
  <si>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</si>
  <si>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</si>
  <si>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</si>
  <si>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</si>
  <si>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</si>
  <si>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</si>
  <si>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</si>
  <si>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</si>
  <si>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</si>
  <si>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</si>
  <si>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</si>
  <si>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</si>
  <si>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</si>
  <si>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</si>
  <si>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</si>
  <si>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</si>
  <si>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</si>
  <si>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</si>
  <si>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</si>
  <si>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</si>
  <si>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</si>
  <si>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</si>
  <si>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</si>
  <si>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</si>
  <si>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</si>
  <si>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</si>
  <si>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</si>
  <si>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</si>
  <si>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</si>
  <si>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</si>
  <si>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</si>
  <si>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</si>
  <si>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</si>
  <si>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</si>
  <si>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</si>
  <si>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</si>
  <si>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</si>
  <si>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</si>
  <si>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</si>
  <si>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</si>
  <si>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</si>
  <si>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</si>
  <si>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</si>
  <si>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</si>
  <si>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</si>
  <si>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</si>
  <si>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</si>
  <si>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</si>
  <si>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</si>
  <si>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</si>
  <si>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</si>
  <si>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</si>
  <si>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</si>
  <si>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</si>
  <si>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</si>
  <si>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</si>
  <si>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</si>
  <si>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</si>
  <si>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</si>
  <si>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</si>
  <si>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</si>
  <si>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</si>
  <si>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</si>
  <si>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</si>
  <si>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</si>
  <si>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</si>
  <si>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</si>
  <si>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</si>
  <si>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</si>
  <si>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</si>
  <si>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</si>
  <si>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</si>
  <si>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</si>
  <si>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</si>
  <si>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</si>
  <si>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</si>
  <si>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</si>
  <si>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</si>
  <si>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</si>
  <si>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</si>
  <si>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</si>
  <si>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</si>
  <si>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</si>
  <si>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</si>
  <si>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</si>
  <si>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</si>
  <si>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</si>
  <si>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</si>
  <si>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</si>
  <si>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</si>
  <si>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</si>
  <si>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</si>
  <si>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</si>
  <si>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</si>
  <si>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</si>
  <si>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</si>
  <si>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</si>
  <si>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</si>
  <si>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</si>
  <si>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</si>
  <si>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</si>
  <si>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</si>
  <si>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</si>
  <si>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</si>
  <si>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</si>
  <si>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</si>
  <si>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</si>
  <si>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</si>
  <si>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</si>
  <si>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</si>
  <si>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</si>
  <si>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</si>
  <si>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</si>
  <si>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</si>
  <si>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</si>
  <si>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</si>
  <si>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</si>
  <si>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</si>
  <si>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</si>
  <si>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</si>
  <si>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</si>
  <si>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</si>
  <si>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</si>
  <si>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</si>
  <si>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</si>
  <si>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</si>
  <si>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</si>
  <si>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</si>
  <si>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</si>
  <si>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</si>
  <si>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</si>
  <si>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</si>
  <si>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</si>
  <si>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</si>
  <si>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</si>
  <si>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</si>
  <si>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</si>
  <si>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</si>
  <si>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</si>
  <si>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</si>
  <si>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</si>
  <si>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</si>
  <si>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</si>
  <si>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</si>
  <si>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</si>
  <si>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</si>
  <si>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</si>
  <si>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</si>
  <si>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</si>
  <si>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</si>
  <si>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</si>
  <si>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</si>
  <si>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</si>
  <si>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</si>
  <si>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</si>
  <si>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</si>
  <si>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</si>
  <si>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</si>
  <si>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</si>
  <si>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</si>
  <si>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</si>
  <si>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</si>
  <si>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</si>
  <si>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</si>
  <si>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</si>
  <si>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</si>
  <si>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</si>
  <si>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</si>
  <si>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</si>
  <si>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</si>
  <si>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</si>
  <si>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</si>
  <si>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</si>
  <si>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</si>
  <si>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</si>
  <si>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</si>
  <si>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</si>
  <si>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</si>
  <si>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</si>
  <si>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</si>
  <si>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</si>
  <si>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</si>
  <si>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</si>
  <si>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</si>
  <si>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</si>
  <si>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</si>
  <si>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</si>
  <si>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</si>
  <si>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</si>
  <si>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</si>
  <si>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</si>
  <si>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</si>
  <si>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</si>
  <si>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</si>
  <si>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</si>
  <si>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</si>
  <si>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</si>
  <si>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</si>
  <si>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</si>
  <si>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</si>
  <si>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</si>
  <si>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</si>
  <si>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</si>
  <si>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</si>
  <si>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</si>
  <si>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</si>
  <si>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</si>
  <si>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</si>
  <si>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</si>
  <si>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</si>
  <si>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</si>
  <si>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</si>
  <si>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</si>
  <si>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</si>
  <si>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</si>
  <si>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</si>
  <si>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</si>
  <si>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</si>
  <si>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</si>
  <si>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</si>
  <si>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</si>
  <si>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</si>
  <si>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</si>
  <si>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</si>
  <si>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</si>
  <si>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</si>
  <si>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</si>
  <si>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</si>
  <si>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</si>
  <si>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</si>
  <si>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</si>
  <si>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</si>
  <si>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</si>
  <si>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</si>
  <si>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</si>
  <si>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</si>
  <si>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</si>
  <si>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</si>
  <si>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</si>
  <si>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</si>
  <si>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</si>
  <si>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</si>
  <si>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</si>
  <si>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</si>
  <si>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</si>
  <si>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</si>
  <si>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</si>
  <si>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</si>
  <si>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</si>
  <si>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</si>
  <si>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</si>
  <si>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</si>
  <si>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</si>
  <si>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</si>
  <si>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</si>
  <si>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</si>
  <si>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</si>
  <si>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</si>
  <si>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</si>
  <si>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</si>
  <si>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</si>
  <si>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</si>
  <si>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</si>
  <si>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</si>
  <si>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</si>
  <si>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</si>
  <si>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</si>
  <si>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</si>
  <si>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</si>
  <si>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</si>
  <si>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</si>
  <si>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</si>
  <si>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</si>
  <si>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</si>
  <si>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</si>
  <si>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</si>
  <si>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</si>
  <si>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</si>
  <si>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</si>
  <si>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</si>
  <si>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</si>
  <si>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</si>
  <si>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</si>
  <si>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</si>
  <si>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</si>
  <si>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</si>
  <si>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</si>
  <si>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</si>
  <si>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</si>
  <si>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</si>
  <si>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</si>
  <si>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</si>
  <si>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</si>
  <si>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</si>
  <si>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</si>
  <si>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</si>
  <si>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</si>
  <si>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</si>
  <si>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</si>
  <si>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</si>
  <si>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</si>
  <si>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</si>
  <si>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</si>
  <si>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</si>
  <si>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</si>
  <si>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</si>
  <si>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</si>
  <si>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</si>
  <si>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</si>
  <si>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</si>
  <si>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</si>
  <si>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</si>
  <si>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</si>
  <si>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</si>
  <si>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</si>
  <si>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</si>
  <si>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</si>
  <si>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</si>
  <si>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</si>
  <si>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</si>
  <si>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</si>
  <si>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</si>
  <si>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</si>
  <si>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</si>
  <si>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</si>
  <si>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</si>
  <si>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</si>
  <si>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</si>
  <si>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</si>
  <si>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</si>
  <si>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</si>
  <si>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</si>
  <si>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</si>
  <si>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</si>
  <si>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</si>
  <si>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</si>
  <si>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</si>
  <si>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</si>
  <si>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</si>
  <si>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</si>
  <si>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</si>
  <si>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</si>
  <si>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</si>
  <si>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</si>
  <si>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</si>
  <si>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</si>
  <si>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</si>
  <si>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</si>
  <si>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</si>
  <si>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</si>
  <si>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</si>
  <si>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</si>
  <si>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</si>
  <si>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</si>
  <si>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</si>
  <si>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</si>
  <si>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</si>
  <si>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</si>
  <si>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</si>
  <si>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</si>
  <si>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</si>
  <si>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</si>
  <si>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</si>
  <si>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</si>
  <si>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</si>
  <si>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</si>
  <si>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</si>
  <si>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</si>
  <si>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</si>
  <si>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</si>
  <si>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</si>
  <si>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</si>
  <si>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</si>
  <si>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</si>
  <si>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</si>
  <si>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</si>
  <si>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</si>
  <si>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</si>
  <si>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</si>
  <si>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</si>
  <si>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</si>
  <si>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</si>
  <si>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</si>
  <si>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</si>
  <si>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</si>
  <si>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</si>
  <si>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</si>
  <si>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</si>
  <si>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</si>
  <si>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</si>
  <si>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</si>
  <si>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</si>
  <si>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</si>
  <si>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</si>
  <si>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</si>
  <si>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</si>
  <si>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</si>
  <si>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</si>
  <si>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</si>
  <si>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</si>
  <si>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</si>
  <si>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</si>
  <si>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</si>
  <si>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</si>
  <si>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</si>
  <si>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</si>
  <si>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</si>
  <si>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</si>
  <si>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</si>
  <si>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</si>
  <si>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</si>
  <si>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</si>
  <si>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</si>
  <si>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</si>
  <si>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</si>
  <si>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</si>
  <si>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</si>
  <si>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</si>
  <si>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</si>
  <si>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</si>
  <si>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</si>
  <si>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</si>
  <si>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</si>
  <si>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</si>
  <si>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</si>
  <si>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</si>
  <si>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</si>
  <si>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</si>
  <si>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</si>
  <si>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</si>
  <si>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</si>
  <si>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</si>
  <si>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</si>
  <si>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</si>
  <si>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</si>
  <si>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</si>
  <si>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</si>
  <si>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</si>
  <si>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</si>
  <si>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</si>
  <si>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</si>
  <si>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</si>
  <si>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</si>
  <si>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</si>
  <si>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</si>
  <si>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</si>
  <si>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</si>
  <si>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</si>
  <si>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</si>
  <si>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</si>
  <si>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</si>
  <si>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</si>
  <si>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</si>
  <si>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</si>
  <si>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</si>
  <si>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</si>
  <si>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</si>
  <si>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</si>
  <si>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</si>
  <si>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</si>
  <si>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</si>
  <si>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</si>
  <si>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</si>
  <si>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</si>
  <si>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</si>
  <si>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</si>
  <si>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</si>
  <si>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</si>
  <si>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</si>
  <si>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</si>
  <si>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</si>
  <si>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</si>
  <si>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</si>
  <si>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</si>
  <si>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</si>
  <si>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</si>
  <si>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</si>
  <si>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</si>
  <si>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</si>
  <si>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</si>
  <si>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</si>
  <si>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</si>
  <si>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</si>
  <si>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</si>
  <si>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</si>
  <si>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</si>
  <si>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</si>
  <si>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aaa@aaa.aa.jp</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</si>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</sst>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7" fillId="32" borderId="115"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5" fillId="2" borderId="9" xfId="0" applyFont="1" applyFill="1" applyBorder="1" applyAlignment="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2" fillId="3" borderId="1" xfId="0" applyFont="1" applyFill="1" applyBorder="1" applyAlignment="1" applyProtection="1">
      <alignment horizontal="center" vertical="center"/>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xf numFmtId="0" fontId="11" fillId="7" borderId="59" xfId="4" applyFill="1" applyBorder="1" applyAlignment="1" applyProtection="1">
      <alignment horizontal="left"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80">
    <dxf>
      <fill>
        <patternFill>
          <bgColor theme="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2" Type="http://schemas.openxmlformats.org/officeDocument/2006/relationships/printerSettings" Target="../printerSettings/printerSettings1.bin"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1" Type="http://schemas.openxmlformats.org/officeDocument/2006/relationships/printerSettings" Target="../printerSettings/printerSettings3.bin"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1" Type="http://schemas.openxmlformats.org/officeDocument/2006/relationships/printerSettings" Target="../printerSettings/printerSettings4.bin"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7" t="s">
        <v>84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7" t="s">
        <v>2102</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9" t="s">
        <v>2196</v>
      </c>
      <c r="D32" s="540"/>
      <c r="E32" s="540"/>
      <c r="F32" s="540"/>
      <c r="G32" s="540"/>
      <c r="H32" s="540"/>
      <c r="I32" s="540"/>
      <c r="J32" s="540"/>
      <c r="K32" s="540"/>
      <c r="L32" s="541"/>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7" t="s">
        <v>0</v>
      </c>
      <c r="D36" s="537"/>
      <c r="E36" s="537"/>
      <c r="F36" s="537"/>
      <c r="G36" s="537"/>
      <c r="H36" s="537"/>
      <c r="I36" s="537"/>
      <c r="J36" s="537"/>
      <c r="K36" s="537"/>
      <c r="L36" s="538"/>
      <c r="M36" s="542" t="s">
        <v>2197</v>
      </c>
      <c r="N36" s="543"/>
      <c r="O36" s="543"/>
      <c r="P36" s="543"/>
      <c r="Q36" s="543"/>
      <c r="R36" s="543"/>
      <c r="S36" s="543"/>
      <c r="T36" s="543"/>
      <c r="U36" s="543"/>
      <c r="V36" s="543"/>
      <c r="W36" s="544"/>
      <c r="X36" s="545"/>
      <c r="Y36" s="337"/>
      <c r="Z36" s="337"/>
      <c r="AA36" s="337"/>
    </row>
    <row r="37" spans="1:29" ht="20.100000000000001" customHeight="1" thickBot="1">
      <c r="A37" s="337"/>
      <c r="B37" s="343"/>
      <c r="C37" s="537" t="s">
        <v>25</v>
      </c>
      <c r="D37" s="537"/>
      <c r="E37" s="537"/>
      <c r="F37" s="537"/>
      <c r="G37" s="537"/>
      <c r="H37" s="537"/>
      <c r="I37" s="537"/>
      <c r="J37" s="537"/>
      <c r="K37" s="537"/>
      <c r="L37" s="538"/>
      <c r="M37" s="533" t="s">
        <v>2197</v>
      </c>
      <c r="N37" s="534"/>
      <c r="O37" s="534"/>
      <c r="P37" s="534"/>
      <c r="Q37" s="534"/>
      <c r="R37" s="534"/>
      <c r="S37" s="534"/>
      <c r="T37" s="534"/>
      <c r="U37" s="556"/>
      <c r="V37" s="556"/>
      <c r="W37" s="557"/>
      <c r="X37" s="558"/>
      <c r="Y37" s="337"/>
      <c r="Z37" s="337"/>
      <c r="AA37" s="337"/>
      <c r="AC37" s="87" t="s">
        <v>26</v>
      </c>
    </row>
    <row r="38" spans="1:29" ht="20.100000000000001" customHeight="1" thickBot="1">
      <c r="A38" s="337"/>
      <c r="B38" s="342" t="s">
        <v>27</v>
      </c>
      <c r="C38" s="537" t="s">
        <v>28</v>
      </c>
      <c r="D38" s="537"/>
      <c r="E38" s="537"/>
      <c r="F38" s="537"/>
      <c r="G38" s="537"/>
      <c r="H38" s="537"/>
      <c r="I38" s="537"/>
      <c r="J38" s="537"/>
      <c r="K38" s="537"/>
      <c r="L38" s="538"/>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37" t="s">
        <v>29</v>
      </c>
      <c r="D39" s="537"/>
      <c r="E39" s="537"/>
      <c r="F39" s="537"/>
      <c r="G39" s="537"/>
      <c r="H39" s="537"/>
      <c r="I39" s="537"/>
      <c r="J39" s="537"/>
      <c r="K39" s="537"/>
      <c r="L39" s="538"/>
      <c r="M39" s="533" t="s">
        <v>2198</v>
      </c>
      <c r="N39" s="534"/>
      <c r="O39" s="534"/>
      <c r="P39" s="534"/>
      <c r="Q39" s="534"/>
      <c r="R39" s="534"/>
      <c r="S39" s="534"/>
      <c r="T39" s="534"/>
      <c r="U39" s="549"/>
      <c r="V39" s="549"/>
      <c r="W39" s="550"/>
      <c r="X39" s="551"/>
      <c r="Y39" s="337"/>
      <c r="Z39" s="337"/>
      <c r="AA39" s="337"/>
    </row>
    <row r="40" spans="1:29" ht="20.100000000000001" customHeight="1">
      <c r="A40" s="337"/>
      <c r="B40" s="343"/>
      <c r="C40" s="537" t="s">
        <v>30</v>
      </c>
      <c r="D40" s="537"/>
      <c r="E40" s="537"/>
      <c r="F40" s="537"/>
      <c r="G40" s="537"/>
      <c r="H40" s="537"/>
      <c r="I40" s="537"/>
      <c r="J40" s="537"/>
      <c r="K40" s="537"/>
      <c r="L40" s="538"/>
      <c r="M40" s="533" t="s">
        <v>2199</v>
      </c>
      <c r="N40" s="534"/>
      <c r="O40" s="534"/>
      <c r="P40" s="534"/>
      <c r="Q40" s="534"/>
      <c r="R40" s="534"/>
      <c r="S40" s="534"/>
      <c r="T40" s="534"/>
      <c r="U40" s="534"/>
      <c r="V40" s="534"/>
      <c r="W40" s="535"/>
      <c r="X40" s="536"/>
      <c r="Y40" s="337"/>
      <c r="Z40" s="337"/>
      <c r="AA40" s="337"/>
    </row>
    <row r="41" spans="1:29" ht="20.100000000000001" customHeight="1">
      <c r="A41" s="337"/>
      <c r="B41" s="342" t="s">
        <v>31</v>
      </c>
      <c r="C41" s="537" t="s">
        <v>32</v>
      </c>
      <c r="D41" s="537"/>
      <c r="E41" s="537"/>
      <c r="F41" s="537"/>
      <c r="G41" s="537"/>
      <c r="H41" s="537"/>
      <c r="I41" s="537"/>
      <c r="J41" s="537"/>
      <c r="K41" s="537"/>
      <c r="L41" s="538"/>
      <c r="M41" s="533" t="s">
        <v>2200</v>
      </c>
      <c r="N41" s="534"/>
      <c r="O41" s="534"/>
      <c r="P41" s="534"/>
      <c r="Q41" s="534"/>
      <c r="R41" s="534"/>
      <c r="S41" s="534"/>
      <c r="T41" s="534"/>
      <c r="U41" s="534"/>
      <c r="V41" s="534"/>
      <c r="W41" s="535"/>
      <c r="X41" s="536"/>
      <c r="Y41" s="337"/>
      <c r="Z41" s="337"/>
      <c r="AA41" s="337"/>
    </row>
    <row r="42" spans="1:29" ht="20.100000000000001" customHeight="1">
      <c r="A42" s="337"/>
      <c r="B42" s="343"/>
      <c r="C42" s="537" t="s">
        <v>33</v>
      </c>
      <c r="D42" s="537"/>
      <c r="E42" s="537"/>
      <c r="F42" s="537"/>
      <c r="G42" s="537"/>
      <c r="H42" s="537"/>
      <c r="I42" s="537"/>
      <c r="J42" s="537"/>
      <c r="K42" s="537"/>
      <c r="L42" s="538"/>
      <c r="M42" s="555" t="s">
        <v>2201</v>
      </c>
      <c r="N42" s="556"/>
      <c r="O42" s="556"/>
      <c r="P42" s="556"/>
      <c r="Q42" s="556"/>
      <c r="R42" s="556"/>
      <c r="S42" s="556"/>
      <c r="T42" s="556"/>
      <c r="U42" s="556"/>
      <c r="V42" s="556"/>
      <c r="W42" s="557"/>
      <c r="X42" s="558"/>
      <c r="Y42" s="337"/>
      <c r="Z42" s="337"/>
      <c r="AA42" s="337"/>
    </row>
    <row r="43" spans="1:29" ht="20.100000000000001" customHeight="1">
      <c r="A43" s="337"/>
      <c r="B43" s="559" t="s">
        <v>34</v>
      </c>
      <c r="C43" s="537" t="s">
        <v>35</v>
      </c>
      <c r="D43" s="537"/>
      <c r="E43" s="537"/>
      <c r="F43" s="537"/>
      <c r="G43" s="537"/>
      <c r="H43" s="537"/>
      <c r="I43" s="537"/>
      <c r="J43" s="537"/>
      <c r="K43" s="537"/>
      <c r="L43" s="538"/>
      <c r="M43" s="533" t="s">
        <v>2202</v>
      </c>
      <c r="N43" s="534"/>
      <c r="O43" s="534"/>
      <c r="P43" s="534"/>
      <c r="Q43" s="534"/>
      <c r="R43" s="534"/>
      <c r="S43" s="534"/>
      <c r="T43" s="534"/>
      <c r="U43" s="534"/>
      <c r="V43" s="534"/>
      <c r="W43" s="535"/>
      <c r="X43" s="536"/>
      <c r="Y43" s="337"/>
      <c r="Z43" s="337"/>
      <c r="AA43" s="337"/>
    </row>
    <row r="44" spans="1:29" ht="20.100000000000001" customHeight="1">
      <c r="A44" s="337"/>
      <c r="B44" s="560"/>
      <c r="C44" s="561" t="s">
        <v>33</v>
      </c>
      <c r="D44" s="561"/>
      <c r="E44" s="561"/>
      <c r="F44" s="561"/>
      <c r="G44" s="561"/>
      <c r="H44" s="561"/>
      <c r="I44" s="561"/>
      <c r="J44" s="561"/>
      <c r="K44" s="561"/>
      <c r="L44" s="561"/>
      <c r="M44" s="533" t="s">
        <v>2203</v>
      </c>
      <c r="N44" s="534"/>
      <c r="O44" s="534"/>
      <c r="P44" s="534"/>
      <c r="Q44" s="534"/>
      <c r="R44" s="534"/>
      <c r="S44" s="534"/>
      <c r="T44" s="534"/>
      <c r="U44" s="534"/>
      <c r="V44" s="534"/>
      <c r="W44" s="535"/>
      <c r="X44" s="536"/>
      <c r="Y44" s="337"/>
      <c r="Z44" s="337"/>
      <c r="AA44" s="337"/>
    </row>
    <row r="45" spans="1:29" ht="20.100000000000001" customHeight="1">
      <c r="A45" s="337"/>
      <c r="B45" s="342" t="s">
        <v>20</v>
      </c>
      <c r="C45" s="537" t="s">
        <v>8</v>
      </c>
      <c r="D45" s="537"/>
      <c r="E45" s="537"/>
      <c r="F45" s="537"/>
      <c r="G45" s="537"/>
      <c r="H45" s="537"/>
      <c r="I45" s="537"/>
      <c r="J45" s="537"/>
      <c r="K45" s="537"/>
      <c r="L45" s="538"/>
      <c r="M45" s="548" t="s">
        <v>2204</v>
      </c>
      <c r="N45" s="549"/>
      <c r="O45" s="549"/>
      <c r="P45" s="549"/>
      <c r="Q45" s="549"/>
      <c r="R45" s="549"/>
      <c r="S45" s="549"/>
      <c r="T45" s="549"/>
      <c r="U45" s="549"/>
      <c r="V45" s="549"/>
      <c r="W45" s="550"/>
      <c r="X45" s="551"/>
      <c r="Y45" s="337"/>
      <c r="Z45" s="337"/>
      <c r="AA45" s="337"/>
    </row>
    <row r="46" spans="1:29" ht="20.100000000000001" customHeight="1" thickBot="1">
      <c r="A46" s="337"/>
      <c r="B46" s="348"/>
      <c r="C46" s="537" t="s">
        <v>21</v>
      </c>
      <c r="D46" s="537"/>
      <c r="E46" s="537"/>
      <c r="F46" s="537"/>
      <c r="G46" s="537"/>
      <c r="H46" s="537"/>
      <c r="I46" s="537"/>
      <c r="J46" s="537"/>
      <c r="K46" s="537"/>
      <c r="L46" s="538"/>
      <c r="M46" s="1169" t="s">
        <v>2205</v>
      </c>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row>
    <row r="51" spans="1:27" ht="28.5" customHeight="1">
      <c r="A51" s="337"/>
      <c r="B51" s="529" t="s">
        <v>36</v>
      </c>
      <c r="C51" s="570" t="s">
        <v>2117</v>
      </c>
      <c r="D51" s="529"/>
      <c r="E51" s="529"/>
      <c r="F51" s="529"/>
      <c r="G51" s="529"/>
      <c r="H51" s="529"/>
      <c r="I51" s="529"/>
      <c r="J51" s="529"/>
      <c r="K51" s="529"/>
      <c r="L51" s="529"/>
      <c r="M51" s="529" t="s">
        <v>37</v>
      </c>
      <c r="N51" s="529"/>
      <c r="O51" s="529"/>
      <c r="P51" s="529"/>
      <c r="Q51" s="529"/>
      <c r="R51" s="582" t="s">
        <v>43</v>
      </c>
      <c r="S51" s="583"/>
      <c r="T51" s="583"/>
      <c r="U51" s="583"/>
      <c r="V51" s="583"/>
      <c r="W51" s="584"/>
      <c r="X51" s="529" t="s">
        <v>38</v>
      </c>
      <c r="Y51" s="531" t="s">
        <v>6</v>
      </c>
      <c r="Z51" s="351"/>
      <c r="AA51" s="351"/>
    </row>
    <row r="52" spans="1:27" ht="28.5" customHeight="1" thickBot="1">
      <c r="A52" s="337"/>
      <c r="B52" s="529"/>
      <c r="C52" s="530"/>
      <c r="D52" s="530"/>
      <c r="E52" s="530"/>
      <c r="F52" s="530"/>
      <c r="G52" s="530"/>
      <c r="H52" s="530"/>
      <c r="I52" s="530"/>
      <c r="J52" s="530"/>
      <c r="K52" s="530"/>
      <c r="L52" s="530"/>
      <c r="M52" s="530"/>
      <c r="N52" s="530"/>
      <c r="O52" s="530"/>
      <c r="P52" s="530"/>
      <c r="Q52" s="530"/>
      <c r="R52" s="578" t="s">
        <v>44</v>
      </c>
      <c r="S52" s="530"/>
      <c r="T52" s="530"/>
      <c r="U52" s="530"/>
      <c r="V52" s="530"/>
      <c r="W52" s="352" t="s">
        <v>45</v>
      </c>
      <c r="X52" s="530"/>
      <c r="Y52" s="532"/>
      <c r="Z52" s="349"/>
      <c r="AA52" s="349"/>
    </row>
    <row r="53" spans="1:27" ht="33.950000000000003" customHeight="1">
      <c r="A53" s="337"/>
      <c r="B53" s="353">
        <v>1</v>
      </c>
      <c r="C53" s="585" t="s">
        <v>2206</v>
      </c>
      <c r="D53" s="586"/>
      <c r="E53" s="586"/>
      <c r="F53" s="586"/>
      <c r="G53" s="586"/>
      <c r="H53" s="586"/>
      <c r="I53" s="586"/>
      <c r="J53" s="586"/>
      <c r="K53" s="586"/>
      <c r="L53" s="587"/>
      <c r="M53" s="579" t="s">
        <v>2211</v>
      </c>
      <c r="N53" s="580"/>
      <c r="O53" s="580"/>
      <c r="P53" s="580"/>
      <c r="Q53" s="581"/>
      <c r="R53" s="572" t="s">
        <v>776</v>
      </c>
      <c r="S53" s="573"/>
      <c r="T53" s="573"/>
      <c r="U53" s="573"/>
      <c r="V53" s="574"/>
      <c r="W53" s="75" t="s">
        <v>777</v>
      </c>
      <c r="X53" s="76" t="s">
        <v>2214</v>
      </c>
      <c r="Y53" s="5" t="s">
        <v>2122</v>
      </c>
      <c r="Z53" s="354"/>
      <c r="AA53" s="355"/>
    </row>
    <row r="54" spans="1:27" ht="33.950000000000003" customHeight="1">
      <c r="A54" s="337"/>
      <c r="B54" s="356">
        <f>B53+1</f>
        <v>2</v>
      </c>
      <c r="C54" s="564" t="s">
        <v>2207</v>
      </c>
      <c r="D54" s="565"/>
      <c r="E54" s="565"/>
      <c r="F54" s="565"/>
      <c r="G54" s="565"/>
      <c r="H54" s="565"/>
      <c r="I54" s="565"/>
      <c r="J54" s="565"/>
      <c r="K54" s="565"/>
      <c r="L54" s="566"/>
      <c r="M54" s="575" t="s">
        <v>2211</v>
      </c>
      <c r="N54" s="576"/>
      <c r="O54" s="576"/>
      <c r="P54" s="576"/>
      <c r="Q54" s="577"/>
      <c r="R54" s="572" t="s">
        <v>776</v>
      </c>
      <c r="S54" s="573"/>
      <c r="T54" s="573"/>
      <c r="U54" s="573"/>
      <c r="V54" s="574"/>
      <c r="W54" s="70" t="s">
        <v>792</v>
      </c>
      <c r="X54" s="4" t="s">
        <v>2215</v>
      </c>
      <c r="Y54" s="5" t="s">
        <v>2122</v>
      </c>
      <c r="Z54" s="354"/>
      <c r="AA54" s="355"/>
    </row>
    <row r="55" spans="1:27" ht="33.950000000000003" customHeight="1">
      <c r="A55" s="337"/>
      <c r="B55" s="356">
        <f t="shared" ref="B55:B118" si="0">B54+1</f>
        <v>3</v>
      </c>
      <c r="C55" s="564" t="s">
        <v>2208</v>
      </c>
      <c r="D55" s="565"/>
      <c r="E55" s="565"/>
      <c r="F55" s="565"/>
      <c r="G55" s="565"/>
      <c r="H55" s="565"/>
      <c r="I55" s="565"/>
      <c r="J55" s="565"/>
      <c r="K55" s="565"/>
      <c r="L55" s="566"/>
      <c r="M55" s="572" t="s">
        <v>2211</v>
      </c>
      <c r="N55" s="573"/>
      <c r="O55" s="573"/>
      <c r="P55" s="573"/>
      <c r="Q55" s="574"/>
      <c r="R55" s="572" t="s">
        <v>776</v>
      </c>
      <c r="S55" s="573"/>
      <c r="T55" s="573"/>
      <c r="U55" s="573"/>
      <c r="V55" s="574"/>
      <c r="W55" s="70" t="s">
        <v>788</v>
      </c>
      <c r="X55" s="4" t="s">
        <v>2216</v>
      </c>
      <c r="Y55" s="5" t="s">
        <v>2128</v>
      </c>
      <c r="Z55" s="354"/>
      <c r="AA55" s="355"/>
    </row>
    <row r="56" spans="1:27" ht="33.950000000000003" customHeight="1">
      <c r="A56" s="337"/>
      <c r="B56" s="356">
        <f t="shared" si="0"/>
        <v>4</v>
      </c>
      <c r="C56" s="564" t="s">
        <v>2209</v>
      </c>
      <c r="D56" s="565"/>
      <c r="E56" s="565"/>
      <c r="F56" s="565"/>
      <c r="G56" s="565"/>
      <c r="H56" s="565"/>
      <c r="I56" s="565"/>
      <c r="J56" s="565"/>
      <c r="K56" s="565"/>
      <c r="L56" s="566"/>
      <c r="M56" s="572" t="s">
        <v>2212</v>
      </c>
      <c r="N56" s="573"/>
      <c r="O56" s="573"/>
      <c r="P56" s="573"/>
      <c r="Q56" s="574"/>
      <c r="R56" s="572" t="s">
        <v>658</v>
      </c>
      <c r="S56" s="573"/>
      <c r="T56" s="573"/>
      <c r="U56" s="573"/>
      <c r="V56" s="574"/>
      <c r="W56" s="70" t="s">
        <v>659</v>
      </c>
      <c r="X56" s="4" t="s">
        <v>2217</v>
      </c>
      <c r="Y56" s="5" t="s">
        <v>2137</v>
      </c>
      <c r="Z56" s="354"/>
      <c r="AA56" s="355"/>
    </row>
    <row r="57" spans="1:27" ht="33.950000000000003" customHeight="1">
      <c r="A57" s="337"/>
      <c r="B57" s="356">
        <f t="shared" si="0"/>
        <v>5</v>
      </c>
      <c r="C57" s="564" t="s">
        <v>2210</v>
      </c>
      <c r="D57" s="565"/>
      <c r="E57" s="565"/>
      <c r="F57" s="565"/>
      <c r="G57" s="565"/>
      <c r="H57" s="565"/>
      <c r="I57" s="565"/>
      <c r="J57" s="565"/>
      <c r="K57" s="565"/>
      <c r="L57" s="566"/>
      <c r="M57" s="572" t="s">
        <v>2213</v>
      </c>
      <c r="N57" s="573"/>
      <c r="O57" s="573"/>
      <c r="P57" s="573"/>
      <c r="Q57" s="574"/>
      <c r="R57" s="572" t="s">
        <v>721</v>
      </c>
      <c r="S57" s="573"/>
      <c r="T57" s="573"/>
      <c r="U57" s="573"/>
      <c r="V57" s="574"/>
      <c r="W57" s="70" t="s">
        <v>722</v>
      </c>
      <c r="X57" s="4" t="s">
        <v>2218</v>
      </c>
      <c r="Y57" s="5" t="s">
        <v>2129</v>
      </c>
      <c r="Z57" s="354"/>
      <c r="AA57" s="355"/>
    </row>
    <row r="58" spans="1:27" ht="33.950000000000003" customHeight="1">
      <c r="A58" s="337"/>
      <c r="B58" s="356">
        <f t="shared" si="0"/>
        <v>6</v>
      </c>
      <c r="C58" s="564" t="s">
        <v>2210</v>
      </c>
      <c r="D58" s="565"/>
      <c r="E58" s="565"/>
      <c r="F58" s="565"/>
      <c r="G58" s="565"/>
      <c r="H58" s="565"/>
      <c r="I58" s="565"/>
      <c r="J58" s="565"/>
      <c r="K58" s="565"/>
      <c r="L58" s="566"/>
      <c r="M58" s="572" t="s">
        <v>2213</v>
      </c>
      <c r="N58" s="573"/>
      <c r="O58" s="573"/>
      <c r="P58" s="573"/>
      <c r="Q58" s="574"/>
      <c r="R58" s="572" t="s">
        <v>721</v>
      </c>
      <c r="S58" s="573"/>
      <c r="T58" s="573"/>
      <c r="U58" s="573"/>
      <c r="V58" s="574"/>
      <c r="W58" s="70" t="s">
        <v>722</v>
      </c>
      <c r="X58" s="4" t="s">
        <v>2218</v>
      </c>
      <c r="Y58" s="5" t="s">
        <v>2129</v>
      </c>
      <c r="Z58" s="354"/>
      <c r="AA58" s="355"/>
    </row>
    <row r="59" spans="1:27" ht="33.950000000000003" customHeight="1">
      <c r="A59" s="337"/>
      <c r="B59" s="356">
        <f t="shared" si="0"/>
        <v>7</v>
      </c>
      <c r="C59" s="564" t="s">
        <v>2210</v>
      </c>
      <c r="D59" s="565"/>
      <c r="E59" s="565"/>
      <c r="F59" s="565"/>
      <c r="G59" s="565"/>
      <c r="H59" s="565"/>
      <c r="I59" s="565"/>
      <c r="J59" s="565"/>
      <c r="K59" s="565"/>
      <c r="L59" s="566"/>
      <c r="M59" s="572" t="s">
        <v>2213</v>
      </c>
      <c r="N59" s="573"/>
      <c r="O59" s="573"/>
      <c r="P59" s="573"/>
      <c r="Q59" s="574"/>
      <c r="R59" s="572" t="s">
        <v>721</v>
      </c>
      <c r="S59" s="573"/>
      <c r="T59" s="573"/>
      <c r="U59" s="573"/>
      <c r="V59" s="574"/>
      <c r="W59" s="528" t="s">
        <v>722</v>
      </c>
      <c r="X59" s="4" t="s">
        <v>2218</v>
      </c>
      <c r="Y59" s="5" t="s">
        <v>2150</v>
      </c>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hyperlinks>
    <hyperlink ref="M46" r:id="rId1" xr:uid="{5E67A740-5B22-4AD3-BBB0-B0AD1EB9D534}"/>
  </hyperlinks>
  <pageMargins left="0.70866141732283472" right="0.70866141732283472" top="0.74803149606299213" bottom="0.74803149606299213" header="0.31496062992125984" footer="0.31496062992125984"/>
  <pageSetup paperSize="9" scale="57" fitToHeight="0" orientation="portrait" r:id="rId2"/>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election activeCell="AA172" sqref="AA172"/>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○○市</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○○ケアサービス</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○○ケアサービス</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100－1234</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東京都千代田区霞が関1-2-2</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○○ビル18F</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コウロウ　タロウ</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厚労　太郎</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03-3571-XXXX</v>
      </c>
      <c r="M13" s="837"/>
      <c r="N13" s="837"/>
      <c r="O13" s="837"/>
      <c r="P13" s="837"/>
      <c r="Q13" s="837"/>
      <c r="R13" s="837"/>
      <c r="S13" s="837"/>
      <c r="T13" s="837"/>
      <c r="U13" s="837"/>
      <c r="V13" s="836" t="s">
        <v>21</v>
      </c>
      <c r="W13" s="836"/>
      <c r="X13" s="836"/>
      <c r="Y13" s="836"/>
      <c r="Z13" s="837" t="str">
        <f>IF(基本情報入力シート!M46="","",基本情報入力シート!M46)</f>
        <v>aaa@aaa.aa.jp</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50195005</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4367023.8191430029</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v>2799515</v>
      </c>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47395490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v>48000000</v>
      </c>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4367023.8191430029</v>
      </c>
      <c r="R25" s="693"/>
      <c r="S25" s="693"/>
      <c r="T25" s="693"/>
      <c r="U25" s="693"/>
      <c r="V25" s="693"/>
      <c r="W25" s="115" t="s">
        <v>4</v>
      </c>
      <c r="X25" s="86" t="s">
        <v>75</v>
      </c>
      <c r="Y25" s="694" t="str">
        <f>IFERROR(IF(Q25&lt;=0,"",IF(Q26&gt;=Q25,"○","×")),"")</f>
        <v>×</v>
      </c>
      <c r="Z25" s="86" t="s">
        <v>75</v>
      </c>
      <c r="AA25" s="603" t="str">
        <f>IFERROR(IF(Y25="×",IF(Q28&gt;=Q25,"○","×"),""),"")</f>
        <v>○</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v>3300000</v>
      </c>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v>1500000</v>
      </c>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4800000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v>2.5000000000000001E-2</v>
      </c>
      <c r="P29" s="862"/>
      <c r="Q29" s="865" t="s">
        <v>1924</v>
      </c>
      <c r="R29" s="865"/>
      <c r="S29" s="865"/>
      <c r="T29" s="865"/>
      <c r="U29" s="867" t="s">
        <v>2221</v>
      </c>
      <c r="V29" s="868"/>
      <c r="W29" s="868"/>
      <c r="X29" s="868"/>
      <c r="Y29" s="868"/>
      <c r="Z29" s="868"/>
      <c r="AA29" s="868"/>
      <c r="AB29" s="868"/>
      <c r="AC29" s="868"/>
      <c r="AD29" s="868"/>
      <c r="AE29" s="868"/>
      <c r="AF29" s="868"/>
      <c r="AG29" s="868"/>
      <c r="AH29" s="868"/>
      <c r="AI29" s="868"/>
      <c r="AJ29" s="868"/>
      <c r="AK29" s="869"/>
      <c r="AL29" s="125"/>
      <c r="AM29" s="83" t="b">
        <v>1</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296012760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v>344012760</v>
      </c>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48000000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294889129</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v>321895307</v>
      </c>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v>15672680</v>
      </c>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v>8379554</v>
      </c>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v>2312647</v>
      </c>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v>112647</v>
      </c>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v>528650</v>
      </c>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t="s">
        <v>2222</v>
      </c>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t="s">
        <v>2223</v>
      </c>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4928000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v>5600500</v>
      </c>
      <c r="U60" s="922"/>
      <c r="V60" s="922"/>
      <c r="W60" s="922"/>
      <c r="X60" s="923"/>
      <c r="Y60" s="171" t="s">
        <v>4</v>
      </c>
      <c r="Z60" s="85"/>
      <c r="AA60" s="172" t="s">
        <v>12</v>
      </c>
      <c r="AB60" s="895">
        <f>IFERROR(T61/T59*100,0)</f>
        <v>78.453733766233768</v>
      </c>
      <c r="AC60" s="896"/>
      <c r="AD60" s="897"/>
      <c r="AE60" s="173" t="s">
        <v>13</v>
      </c>
      <c r="AF60" s="174" t="s">
        <v>67</v>
      </c>
      <c r="AG60" s="85" t="s">
        <v>75</v>
      </c>
      <c r="AH60" s="120" t="str">
        <f>IF(T59=0,"",(IF(AB60&gt;=200/3,"○","×")))</f>
        <v>○</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v>3866200</v>
      </c>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150000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812000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v>456000</v>
      </c>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79.385964912280699</v>
      </c>
      <c r="AD73" s="791"/>
      <c r="AE73" s="792"/>
      <c r="AF73" s="741" t="s">
        <v>13</v>
      </c>
      <c r="AG73" s="741" t="s">
        <v>67</v>
      </c>
      <c r="AH73" s="742" t="s">
        <v>75</v>
      </c>
      <c r="AI73" s="603" t="str">
        <f>IF('別紙様式3-2（４・５月）'!AF5="","",IF(AND(AC73&gt;=200/3,AC73&lt;100),"○","×"))</f>
        <v>○</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v>362000</v>
      </c>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v>356000</v>
      </c>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73.595505617977537</v>
      </c>
      <c r="AD77" s="791"/>
      <c r="AE77" s="792"/>
      <c r="AF77" s="741" t="s">
        <v>13</v>
      </c>
      <c r="AG77" s="741" t="s">
        <v>67</v>
      </c>
      <c r="AH77" s="742" t="s">
        <v>75</v>
      </c>
      <c r="AI77" s="603" t="str">
        <f>IF('別紙様式3-2（４・５月）'!AF5="","",IF(AND(AC77&gt;=200/3,AC77&lt;100),"○","×"))</f>
        <v>○</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v>262000</v>
      </c>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該当</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t="s">
        <v>2224</v>
      </c>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t="s">
        <v>2225</v>
      </c>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該当</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1</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1</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1</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1</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v>7</v>
      </c>
      <c r="F170" s="713"/>
      <c r="G170" s="312" t="s">
        <v>2</v>
      </c>
      <c r="H170" s="712" t="s">
        <v>80</v>
      </c>
      <c r="I170" s="713"/>
      <c r="J170" s="312" t="s">
        <v>3</v>
      </c>
      <c r="K170" s="712" t="s">
        <v>80</v>
      </c>
      <c r="L170" s="713"/>
      <c r="M170" s="312" t="s">
        <v>5</v>
      </c>
      <c r="N170" s="309"/>
      <c r="O170" s="714" t="s">
        <v>22</v>
      </c>
      <c r="P170" s="714"/>
      <c r="Q170" s="714"/>
      <c r="R170" s="705" t="str">
        <f>IF(H7="","",H7)</f>
        <v>○○ケアサービス</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t="s">
        <v>2226</v>
      </c>
      <c r="U171" s="711"/>
      <c r="V171" s="711"/>
      <c r="W171" s="711"/>
      <c r="X171" s="711"/>
      <c r="Y171" s="710" t="s">
        <v>33</v>
      </c>
      <c r="Z171" s="710"/>
      <c r="AA171" s="711" t="s">
        <v>2227</v>
      </c>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9" priority="68">
      <formula>$Q$45=""</formula>
    </cfRule>
  </conditionalFormatting>
  <conditionalFormatting sqref="B83:AK83">
    <cfRule type="expression" dxfId="78" priority="65">
      <formula>$AI$83=""</formula>
    </cfRule>
  </conditionalFormatting>
  <conditionalFormatting sqref="B85:AK85">
    <cfRule type="expression" dxfId="77" priority="63">
      <formula>$AI$85=""</formula>
    </cfRule>
  </conditionalFormatting>
  <conditionalFormatting sqref="B106:AK111">
    <cfRule type="expression" dxfId="76" priority="62">
      <formula>$AM$105="記入不要"</formula>
    </cfRule>
  </conditionalFormatting>
  <conditionalFormatting sqref="S116">
    <cfRule type="expression" dxfId="75" priority="60">
      <formula>$S$116="○"</formula>
    </cfRule>
  </conditionalFormatting>
  <conditionalFormatting sqref="S117">
    <cfRule type="expression" dxfId="74" priority="59">
      <formula>$S$117="○"</formula>
    </cfRule>
  </conditionalFormatting>
  <conditionalFormatting sqref="S118">
    <cfRule type="expression" dxfId="73" priority="58">
      <formula>$S$118="○"</formula>
    </cfRule>
  </conditionalFormatting>
  <conditionalFormatting sqref="B128:AK129">
    <cfRule type="expression" dxfId="72" priority="53">
      <formula>$AI$128=""</formula>
    </cfRule>
  </conditionalFormatting>
  <conditionalFormatting sqref="B131:AK133 B160:AK160">
    <cfRule type="expression" dxfId="71" priority="52">
      <formula>$AI$131=""</formula>
    </cfRule>
  </conditionalFormatting>
  <conditionalFormatting sqref="B83:AK100">
    <cfRule type="expression" dxfId="70" priority="51">
      <formula>$AM$81=TRUE</formula>
    </cfRule>
  </conditionalFormatting>
  <conditionalFormatting sqref="B104:AK111">
    <cfRule type="expression" dxfId="69" priority="50">
      <formula>$AM$102=TRUE</formula>
    </cfRule>
  </conditionalFormatting>
  <conditionalFormatting sqref="B27:Z27">
    <cfRule type="expression" dxfId="68" priority="47">
      <formula>$Y$25="○"</formula>
    </cfRule>
  </conditionalFormatting>
  <conditionalFormatting sqref="Z25:Z26">
    <cfRule type="expression" dxfId="67" priority="44">
      <formula>$Y$25="○"</formula>
    </cfRule>
  </conditionalFormatting>
  <conditionalFormatting sqref="Y25:Y26">
    <cfRule type="expression" dxfId="66" priority="43">
      <formula>$Y$25="○"</formula>
    </cfRule>
  </conditionalFormatting>
  <conditionalFormatting sqref="AA25">
    <cfRule type="expression" dxfId="65" priority="42">
      <formula>$Y$25="○"</formula>
    </cfRule>
  </conditionalFormatting>
  <conditionalFormatting sqref="AB25:AB28">
    <cfRule type="expression" dxfId="64" priority="41">
      <formula>$Y$25="○"</formula>
    </cfRule>
  </conditionalFormatting>
  <conditionalFormatting sqref="AM97:BA97">
    <cfRule type="expression" dxfId="63" priority="35">
      <formula>OR(AND($AM$94=FALSE,$J$97=""),AND($AN$94=TRUE,$J$97&lt;&gt;""))</formula>
    </cfRule>
  </conditionalFormatting>
  <conditionalFormatting sqref="AM99:BA99">
    <cfRule type="expression" dxfId="62" priority="34">
      <formula>OR(AND($AO$94=FALSE,$J$99=""),AND($AO$94=TRUE,$J$99&lt;&gt;""))</formula>
    </cfRule>
  </conditionalFormatting>
  <conditionalFormatting sqref="AM21:BA21">
    <cfRule type="expression" dxfId="61" priority="24">
      <formula>$Y$21="○"</formula>
    </cfRule>
  </conditionalFormatting>
  <conditionalFormatting sqref="AM28:BA28">
    <cfRule type="expression" dxfId="60" priority="7">
      <formula>OR($AK$28&lt;&gt;"×")</formula>
    </cfRule>
  </conditionalFormatting>
  <conditionalFormatting sqref="B28:Z28">
    <cfRule type="expression" dxfId="59" priority="22">
      <formula>$Y$25="○"</formula>
    </cfRule>
  </conditionalFormatting>
  <conditionalFormatting sqref="AM73:BA74">
    <cfRule type="expression" dxfId="58" priority="21">
      <formula>OR($U$70=0,$AI$73="○")</formula>
    </cfRule>
  </conditionalFormatting>
  <conditionalFormatting sqref="AM77:BA78">
    <cfRule type="expression" dxfId="57" priority="20">
      <formula>OR($U$70=0,$AI$77="○")</formula>
    </cfRule>
  </conditionalFormatting>
  <conditionalFormatting sqref="B120:AK125">
    <cfRule type="expression" dxfId="56" priority="87">
      <formula>$AM$116&lt;&gt;"×"</formula>
    </cfRule>
  </conditionalFormatting>
  <conditionalFormatting sqref="AM36:BA39">
    <cfRule type="expression" dxfId="55" priority="19">
      <formula>$Y$36="○"</formula>
    </cfRule>
  </conditionalFormatting>
  <conditionalFormatting sqref="AM20:BA20">
    <cfRule type="expression" dxfId="54" priority="18">
      <formula>$Y$20&lt;&gt;"×"</formula>
    </cfRule>
  </conditionalFormatting>
  <conditionalFormatting sqref="X20:Y20">
    <cfRule type="expression" dxfId="53" priority="16">
      <formula>$Y$20&lt;&gt;"×"</formula>
    </cfRule>
  </conditionalFormatting>
  <conditionalFormatting sqref="AM20:BA21">
    <cfRule type="expression" dxfId="52" priority="15">
      <formula>AND($Y$20&lt;&gt;"×",$Y$21="○")</formula>
    </cfRule>
  </conditionalFormatting>
  <conditionalFormatting sqref="AM59:BA59">
    <cfRule type="expression" dxfId="51" priority="13">
      <formula>$AH$59&lt;&gt;"×"</formula>
    </cfRule>
  </conditionalFormatting>
  <conditionalFormatting sqref="AM59:BA60">
    <cfRule type="expression" dxfId="50" priority="12">
      <formula>AND($AH$59&lt;&gt;"×",$AH$60&lt;&gt;"×")</formula>
    </cfRule>
  </conditionalFormatting>
  <conditionalFormatting sqref="AM60:BA60">
    <cfRule type="expression" dxfId="49" priority="14">
      <formula>$AH$60&lt;&gt;"×"</formula>
    </cfRule>
  </conditionalFormatting>
  <conditionalFormatting sqref="AN125:BA125">
    <cfRule type="expression" dxfId="48" priority="11">
      <formula>OR(AND($AM$125=FALSE),AND($AM$125=TRUE,$F$125&lt;&gt;""))</formula>
    </cfRule>
  </conditionalFormatting>
  <conditionalFormatting sqref="AM66:BA67">
    <cfRule type="expression" dxfId="47" priority="10">
      <formula>$AB$66&lt;&gt;"×"</formula>
    </cfRule>
  </conditionalFormatting>
  <conditionalFormatting sqref="AM120:BA120">
    <cfRule type="expression" dxfId="46" priority="9">
      <formula>OR($AM$116&lt;&gt;"×",$AK$120="○")</formula>
    </cfRule>
  </conditionalFormatting>
  <conditionalFormatting sqref="AK28">
    <cfRule type="expression" dxfId="45" priority="8">
      <formula>$AM$81=TRUE</formula>
    </cfRule>
  </conditionalFormatting>
  <conditionalFormatting sqref="AM27:BA27">
    <cfRule type="expression" dxfId="44" priority="23">
      <formula>OR($Y$25="○",$AA$25="○")</formula>
    </cfRule>
  </conditionalFormatting>
  <conditionalFormatting sqref="AM27:BA28">
    <cfRule type="expression" dxfId="43" priority="6">
      <formula>AND(OR($Y$25="○",$AA$25="○"),$AK$28&lt;&gt;"×")</formula>
    </cfRule>
  </conditionalFormatting>
  <conditionalFormatting sqref="AK179:AK181">
    <cfRule type="expression" dxfId="42" priority="5">
      <formula>AK179=""</formula>
    </cfRule>
  </conditionalFormatting>
  <conditionalFormatting sqref="AK184:AK193">
    <cfRule type="expression" dxfId="41" priority="4">
      <formula>AK184=""</formula>
    </cfRule>
  </conditionalFormatting>
  <conditionalFormatting sqref="AN134:AY134">
    <cfRule type="expression" dxfId="40" priority="2">
      <formula>OR($AI$131="該当",AND($AI$128="該当",$AK$134="○"))</formula>
    </cfRule>
  </conditionalFormatting>
  <conditionalFormatting sqref="AN132:AY132">
    <cfRule type="expression" dxfId="39"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○○市</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09" t="s">
        <v>1935</v>
      </c>
      <c r="C6" s="1009"/>
      <c r="D6" s="1009"/>
      <c r="E6" s="1009"/>
      <c r="F6" s="1009"/>
      <c r="G6" s="1009"/>
      <c r="H6" s="1009"/>
      <c r="I6" s="1009"/>
      <c r="J6" s="1009"/>
      <c r="K6" s="1009"/>
      <c r="L6" s="1009"/>
      <c r="M6" s="1010"/>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48" t="s">
        <v>1934</v>
      </c>
      <c r="C7" s="1048"/>
      <c r="D7" s="1025"/>
      <c r="E7" s="1025"/>
      <c r="F7" s="1025"/>
      <c r="G7" s="1025"/>
      <c r="H7" s="1025"/>
      <c r="I7" s="1025"/>
      <c r="J7" s="1025"/>
      <c r="K7" s="1025"/>
      <c r="L7" s="1025"/>
      <c r="M7" s="1026"/>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150000</v>
      </c>
      <c r="O8" s="366" t="s">
        <v>4</v>
      </c>
      <c r="P8" s="86"/>
      <c r="Q8" s="86"/>
      <c r="R8" s="1016" t="s">
        <v>2008</v>
      </c>
      <c r="S8" s="1016" t="s">
        <v>1944</v>
      </c>
      <c r="T8" s="1016"/>
      <c r="U8" s="1017"/>
      <c r="V8" s="370">
        <f>SUM(W$16:W$115)</f>
        <v>2</v>
      </c>
      <c r="W8" s="1014" t="str">
        <f>IF(AE7="特定加算なし","",IF(V8&gt;=V9,"○","×"))</f>
        <v>×</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861233.8191430025</v>
      </c>
      <c r="O9" s="366" t="s">
        <v>4</v>
      </c>
      <c r="P9" s="86"/>
      <c r="Q9" s="86"/>
      <c r="R9" s="1016"/>
      <c r="S9" s="1016" t="s">
        <v>2175</v>
      </c>
      <c r="T9" s="1016"/>
      <c r="U9" s="1017"/>
      <c r="V9" s="373">
        <f>SUM(AD$16:AD$115)</f>
        <v>3</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1314567891</v>
      </c>
      <c r="C16" s="981"/>
      <c r="D16" s="981"/>
      <c r="E16" s="981"/>
      <c r="F16" s="981"/>
      <c r="G16" s="981"/>
      <c r="H16" s="981"/>
      <c r="I16" s="982"/>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978">
        <f>IFERROR(V16*VLOOKUP(AF16,【参考】数式用3!$AN$15:$BU$23,MATCH(N16,【参考】数式用3!$AN$2:$BU$2,0)),"")</f>
        <v>27857.142857142866</v>
      </c>
      <c r="Y16" s="979"/>
      <c r="Z16" s="64" t="s">
        <v>99</v>
      </c>
      <c r="AA16" s="52">
        <v>100000</v>
      </c>
      <c r="AB16" s="387">
        <f>IFERROR(AA16*VLOOKUP(AG16,【参考】数式用3!$AN$24:$BU$27,MATCH(N16,【参考】数式用3!$AN$2:$BU$2,0)),"")</f>
        <v>100000</v>
      </c>
      <c r="AC16" s="65" t="s">
        <v>2219</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5" customHeight="1">
      <c r="A17" s="391">
        <v>2</v>
      </c>
      <c r="B17" s="975" t="str">
        <f>IF(基本情報入力シート!C54="","",基本情報入力シート!C54)</f>
        <v>1314567892</v>
      </c>
      <c r="C17" s="976"/>
      <c r="D17" s="976"/>
      <c r="E17" s="976"/>
      <c r="F17" s="976"/>
      <c r="G17" s="976"/>
      <c r="H17" s="976"/>
      <c r="I17" s="977"/>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973">
        <f>IFERROR(V17*VLOOKUP(AF17,【参考】数式用3!$AN$15:$BU$23,MATCH(N17,【参考】数式用3!$AN$2:$BU$2,0)),"")</f>
        <v>0</v>
      </c>
      <c r="Y17" s="974"/>
      <c r="Z17" s="64" t="s">
        <v>99</v>
      </c>
      <c r="AA17" s="55">
        <v>50000</v>
      </c>
      <c r="AB17" s="396">
        <f>IFERROR(AA17*VLOOKUP(AG17,【参考】数式用3!$AN$24:$BU$27,MATCH(N17,【参考】数式用3!$AN$2:$BU$2,0)),"")</f>
        <v>50000</v>
      </c>
      <c r="AC17" s="66" t="s">
        <v>2219</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5" customHeight="1">
      <c r="A18" s="391">
        <v>3</v>
      </c>
      <c r="B18" s="975" t="str">
        <f>IF(基本情報入力シート!C55="","",基本情報入力シート!C55)</f>
        <v>1314567893</v>
      </c>
      <c r="C18" s="976"/>
      <c r="D18" s="976"/>
      <c r="E18" s="976"/>
      <c r="F18" s="976"/>
      <c r="G18" s="976"/>
      <c r="H18" s="976"/>
      <c r="I18" s="977"/>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973" t="str">
        <f>IFERROR(V18*VLOOKUP(AF18,【参考】数式用3!$AN$15:$BU$23,MATCH(N18,【参考】数式用3!$AN$2:$BU$2,0)),"")</f>
        <v/>
      </c>
      <c r="Y18" s="974"/>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5" customHeight="1">
      <c r="A19" s="391">
        <v>4</v>
      </c>
      <c r="B19" s="975" t="str">
        <f>IF(基本情報入力シート!C56="","",基本情報入力シート!C56)</f>
        <v>1314567894</v>
      </c>
      <c r="C19" s="976"/>
      <c r="D19" s="976"/>
      <c r="E19" s="976"/>
      <c r="F19" s="976"/>
      <c r="G19" s="976"/>
      <c r="H19" s="976"/>
      <c r="I19" s="977"/>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973" t="str">
        <f>IFERROR(V19*VLOOKUP(AF19,【参考】数式用3!$AN$15:$BU$23,MATCH(N19,【参考】数式用3!$AN$2:$BU$2,0)),"")</f>
        <v/>
      </c>
      <c r="Y19" s="974"/>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5" customHeight="1">
      <c r="A20" s="391">
        <v>5</v>
      </c>
      <c r="B20" s="975" t="str">
        <f>IF(基本情報入力シート!C57="","",基本情報入力シート!C57)</f>
        <v>1314567895</v>
      </c>
      <c r="C20" s="976"/>
      <c r="D20" s="976"/>
      <c r="E20" s="976"/>
      <c r="F20" s="976"/>
      <c r="G20" s="976"/>
      <c r="H20" s="976"/>
      <c r="I20" s="977"/>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5" customHeight="1">
      <c r="A21" s="391">
        <v>6</v>
      </c>
      <c r="B21" s="975" t="str">
        <f>IF(基本情報入力シート!C58="","",基本情報入力シート!C58)</f>
        <v>1314567895</v>
      </c>
      <c r="C21" s="976"/>
      <c r="D21" s="976"/>
      <c r="E21" s="976"/>
      <c r="F21" s="976"/>
      <c r="G21" s="976"/>
      <c r="H21" s="976"/>
      <c r="I21" s="977"/>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973">
        <f>IFERROR(V21*VLOOKUP(AF21,【参考】数式用3!$AN$15:$BU$23,MATCH(N21,【参考】数式用3!$AN$2:$BU$2,0)),"")</f>
        <v>0</v>
      </c>
      <c r="Y21" s="974"/>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5" customHeight="1">
      <c r="A22" s="391">
        <v>7</v>
      </c>
      <c r="B22" s="975" t="str">
        <f>IF(基本情報入力シート!C59="","",基本情報入力シート!C59)</f>
        <v>1314567895</v>
      </c>
      <c r="C22" s="976"/>
      <c r="D22" s="976"/>
      <c r="E22" s="976"/>
      <c r="F22" s="976"/>
      <c r="G22" s="976"/>
      <c r="H22" s="976"/>
      <c r="I22" s="977"/>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973" t="str">
        <f>IFERROR(V22*VLOOKUP(AF22,【参考】数式用3!$AN$15:$BU$23,MATCH(N22,【参考】数式用3!$AN$2:$BU$2,0)),"")</f>
        <v/>
      </c>
      <c r="Y22" s="974"/>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6" priority="22">
      <formula>$W$8="○"</formula>
    </cfRule>
  </conditionalFormatting>
  <conditionalFormatting sqref="X8">
    <cfRule type="expression" dxfId="15" priority="20">
      <formula>$W$8&lt;&gt;"×"</formula>
    </cfRule>
  </conditionalFormatting>
  <conditionalFormatting sqref="V16:V116">
    <cfRule type="expression" dxfId="14" priority="19">
      <formula>OR(U16="特定加算なし",U16="")</formula>
    </cfRule>
  </conditionalFormatting>
  <conditionalFormatting sqref="AA16:AA116">
    <cfRule type="expression" dxfId="13" priority="16">
      <formula>OR(Z16="ベア加算なし",Z16="")</formula>
    </cfRule>
  </conditionalFormatting>
  <conditionalFormatting sqref="S16:S116">
    <cfRule type="expression" dxfId="12" priority="13">
      <formula>R16=""</formula>
    </cfRule>
  </conditionalFormatting>
  <conditionalFormatting sqref="W16:W116">
    <cfRule type="expression" dxfId="11"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0" priority="11">
      <formula>$N16=""</formula>
    </cfRule>
  </conditionalFormatting>
  <conditionalFormatting sqref="AC16:AC115">
    <cfRule type="expression" dxfId="9"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AI15" sqref="AI15"/>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○○市</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44370000</v>
      </c>
      <c r="O5" s="366" t="s">
        <v>4</v>
      </c>
      <c r="P5" s="85"/>
      <c r="Q5" s="85"/>
      <c r="R5" s="1016" t="s">
        <v>2009</v>
      </c>
      <c r="S5" s="1016" t="s">
        <v>1944</v>
      </c>
      <c r="T5" s="1016"/>
      <c r="U5" s="1016"/>
      <c r="V5" s="1016"/>
      <c r="W5" s="1016"/>
      <c r="X5" s="1017"/>
      <c r="Y5" s="370">
        <f>SUM(T14:U113)</f>
        <v>3</v>
      </c>
      <c r="Z5" s="1077" t="str">
        <f>IF(AG6="旧特定加算相当なし","",IF(Y5&gt;=Y6,"○","×"))</f>
        <v>○</v>
      </c>
      <c r="AA5" s="1079" t="s">
        <v>1945</v>
      </c>
      <c r="AB5" s="1080"/>
      <c r="AC5" s="1080"/>
      <c r="AD5" s="1065" t="str">
        <f>IF(OR(AD6="旧処遇加算Ⅰ相当あり",AD7="旧処遇加算Ⅰ相当あり"),"旧処遇加算Ⅰ相当あり","旧処遇加算Ⅰ相当なし")</f>
        <v>旧処遇加算Ⅰ相当あり</v>
      </c>
      <c r="AE5" s="1065"/>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1027"/>
      <c r="C6" s="1028"/>
      <c r="D6" s="1025" t="s">
        <v>2063</v>
      </c>
      <c r="E6" s="1025"/>
      <c r="F6" s="1025"/>
      <c r="G6" s="1025"/>
      <c r="H6" s="1025"/>
      <c r="I6" s="1025"/>
      <c r="J6" s="1025"/>
      <c r="K6" s="1025"/>
      <c r="L6" s="1025"/>
      <c r="M6" s="1026"/>
      <c r="N6" s="368">
        <f>SUM(R$14:R$113,Z$14:Z$113)</f>
        <v>4928000</v>
      </c>
      <c r="O6" s="366" t="s">
        <v>4</v>
      </c>
      <c r="P6" s="85"/>
      <c r="Q6" s="85"/>
      <c r="R6" s="1016"/>
      <c r="S6" s="1016" t="s">
        <v>2092</v>
      </c>
      <c r="T6" s="1016"/>
      <c r="U6" s="1016"/>
      <c r="V6" s="1016"/>
      <c r="W6" s="1016"/>
      <c r="X6" s="1017"/>
      <c r="Y6" s="373">
        <f>SUM(AD:AD)</f>
        <v>3</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旧処遇加算Ⅰ相当あり</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1025" t="s">
        <v>2064</v>
      </c>
      <c r="C7" s="1025"/>
      <c r="D7" s="1025"/>
      <c r="E7" s="1025"/>
      <c r="F7" s="1025"/>
      <c r="G7" s="1025"/>
      <c r="H7" s="1025"/>
      <c r="I7" s="1025"/>
      <c r="J7" s="1025"/>
      <c r="K7" s="1025"/>
      <c r="L7" s="1025"/>
      <c r="M7" s="1076"/>
      <c r="N7" s="404">
        <f>SUM(V:V,AC:AC)</f>
        <v>3505790</v>
      </c>
      <c r="O7" s="366" t="s">
        <v>4</v>
      </c>
      <c r="P7" s="85"/>
      <c r="Q7" s="85"/>
      <c r="R7" s="1068" t="s">
        <v>2075</v>
      </c>
      <c r="S7" s="1016" t="s">
        <v>1944</v>
      </c>
      <c r="T7" s="1016"/>
      <c r="U7" s="1016"/>
      <c r="V7" s="1016"/>
      <c r="W7" s="1016"/>
      <c r="X7" s="1017"/>
      <c r="Y7" s="405">
        <f>SUM(AB:AB)</f>
        <v>0</v>
      </c>
      <c r="Z7" s="1077" t="str">
        <f>IF(AG7="旧特定加算相当なし","",IF(Y7&gt;=Y8,"○","×"))</f>
        <v>○</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1314567891</v>
      </c>
      <c r="C14" s="981"/>
      <c r="D14" s="981"/>
      <c r="E14" s="981"/>
      <c r="F14" s="981"/>
      <c r="G14" s="981"/>
      <c r="H14" s="981"/>
      <c r="I14" s="982"/>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108">
        <v>5100000</v>
      </c>
      <c r="Q14" s="1109"/>
      <c r="R14" s="414" t="str">
        <f>IFERROR(IF('別紙様式3-2（４・５月）'!Z16="ベア加算","",P14*VLOOKUP(N14,【参考】数式用!$AD$2:$AH$37,MATCH(O14,【参考】数式用!$K$4:$N$4,0)+1,0)),"")</f>
        <v/>
      </c>
      <c r="S14" s="74"/>
      <c r="T14" s="1108">
        <v>1</v>
      </c>
      <c r="U14" s="1109"/>
      <c r="V14" s="415">
        <f>IFERROR(P14*VLOOKUP(AF14,【参考】数式用4!$DO$3:$EV$106,MATCH(N14,【参考】数式用4!$DO$2:$EV$2,0)),"")</f>
        <v>826200.00000000012</v>
      </c>
      <c r="W14" s="81" t="s">
        <v>2220</v>
      </c>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1314567892</v>
      </c>
      <c r="C15" s="976"/>
      <c r="D15" s="976"/>
      <c r="E15" s="976"/>
      <c r="F15" s="976"/>
      <c r="G15" s="976"/>
      <c r="H15" s="976"/>
      <c r="I15" s="977"/>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61">
        <v>2320000</v>
      </c>
      <c r="Q15" s="1062"/>
      <c r="R15" s="419" t="str">
        <f>IFERROR(IF('別紙様式3-2（４・５月）'!Z17="ベア加算","",P15*VLOOKUP(N15,【参考】数式用!$AD$2:$AH$37,MATCH(O15,【参考】数式用!$K$4:$N$4,0)+1,0)),"")</f>
        <v/>
      </c>
      <c r="S15" s="72"/>
      <c r="T15" s="1063">
        <v>1</v>
      </c>
      <c r="U15" s="1064"/>
      <c r="V15" s="420">
        <f>IFERROR(P15*VLOOKUP(AF15,【参考】数式用4!$DO$3:$EV$106,MATCH(N15,【参考】数式用4!$DO$2:$EV$2,0)),"")</f>
        <v>341040.00000000006</v>
      </c>
      <c r="W15" s="49" t="s">
        <v>2220</v>
      </c>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1314567893</v>
      </c>
      <c r="C16" s="976"/>
      <c r="D16" s="976"/>
      <c r="E16" s="976"/>
      <c r="F16" s="976"/>
      <c r="G16" s="976"/>
      <c r="H16" s="976"/>
      <c r="I16" s="977"/>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61">
        <v>2200000</v>
      </c>
      <c r="Q16" s="1062"/>
      <c r="R16" s="419" t="str">
        <f>IFERROR(IF('別紙様式3-2（４・５月）'!Z18="ベア加算","",P16*VLOOKUP(N16,【参考】数式用!$AD$2:$AH$37,MATCH(O16,【参考】数式用!$K$4:$N$4,0)+1,0)),"")</f>
        <v/>
      </c>
      <c r="S16" s="72"/>
      <c r="T16" s="1063"/>
      <c r="U16" s="1064"/>
      <c r="V16" s="420">
        <f>IFERROR(P16*VLOOKUP(AF16,【参考】数式用4!$DO$3:$EV$106,MATCH(N16,【参考】数式用4!$DO$2:$EV$2,0)),"")</f>
        <v>26399.999999999993</v>
      </c>
      <c r="W16" s="49" t="s">
        <v>2220</v>
      </c>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1314567894</v>
      </c>
      <c r="C17" s="976"/>
      <c r="D17" s="976"/>
      <c r="E17" s="976"/>
      <c r="F17" s="976"/>
      <c r="G17" s="976"/>
      <c r="H17" s="976"/>
      <c r="I17" s="977"/>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61">
        <v>850000</v>
      </c>
      <c r="Q17" s="1062"/>
      <c r="R17" s="419" t="str">
        <f>IFERROR(IF('別紙様式3-2（４・５月）'!Z19="ベア加算","",P17*VLOOKUP(N17,【参考】数式用!$AD$2:$AH$37,MATCH(O17,【参考】数式用!$K$4:$N$4,0)+1,0)),"")</f>
        <v/>
      </c>
      <c r="S17" s="72"/>
      <c r="T17" s="1063"/>
      <c r="U17" s="1064"/>
      <c r="V17" s="420">
        <f>IFERROR(P17*VLOOKUP(AF17,【参考】数式用4!$DO$3:$EV$106,MATCH(N17,【参考】数式用4!$DO$2:$EV$2,0)),"")</f>
        <v>7650.0000000000009</v>
      </c>
      <c r="W17" s="49" t="s">
        <v>1988</v>
      </c>
      <c r="X17" s="71">
        <v>2400000</v>
      </c>
      <c r="Y17" s="1114" t="str">
        <f>IFERROR(IF('別紙様式3-2（４・５月）'!Z19="ベア加算","",W17*VLOOKUP(N17,【参考】数式用!$AD$2:$AH$27,MATCH(O17,【参考】数式用!$K$4:$N$4,0)+1,0)),"")</f>
        <v/>
      </c>
      <c r="Z17" s="1114"/>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5" customHeight="1">
      <c r="A18" s="418">
        <v>5</v>
      </c>
      <c r="B18" s="975" t="str">
        <f>IF(基本情報入力シート!C57="","",基本情報入力シート!C57)</f>
        <v>1314567895</v>
      </c>
      <c r="C18" s="976"/>
      <c r="D18" s="976"/>
      <c r="E18" s="976"/>
      <c r="F18" s="976"/>
      <c r="G18" s="976"/>
      <c r="H18" s="976"/>
      <c r="I18" s="977"/>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t="s">
        <v>2220</v>
      </c>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1314567895</v>
      </c>
      <c r="C19" s="976"/>
      <c r="D19" s="976"/>
      <c r="E19" s="976"/>
      <c r="F19" s="976"/>
      <c r="G19" s="976"/>
      <c r="H19" s="976"/>
      <c r="I19" s="977"/>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61">
        <v>28000000</v>
      </c>
      <c r="Q19" s="1062"/>
      <c r="R19" s="419">
        <f>IFERROR(IF('別紙様式3-2（４・５月）'!Z21="ベア加算","",P19*VLOOKUP(N19,【参考】数式用!$AD$2:$AH$37,MATCH(O19,【参考】数式用!$K$4:$N$4,0)+1,0)),"")</f>
        <v>4928000</v>
      </c>
      <c r="S19" s="72" t="s">
        <v>2219</v>
      </c>
      <c r="T19" s="1063">
        <v>1</v>
      </c>
      <c r="U19" s="1064"/>
      <c r="V19" s="420">
        <f>IFERROR(P19*VLOOKUP(AF19,【参考】数式用4!$DO$3:$EV$106,MATCH(N19,【参考】数式用4!$DO$2:$EV$2,0)),"")</f>
        <v>2100000</v>
      </c>
      <c r="W19" s="49" t="s">
        <v>2220</v>
      </c>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1314567895</v>
      </c>
      <c r="C20" s="976"/>
      <c r="D20" s="976"/>
      <c r="E20" s="976"/>
      <c r="F20" s="976"/>
      <c r="G20" s="976"/>
      <c r="H20" s="976"/>
      <c r="I20" s="977"/>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61">
        <v>3500000</v>
      </c>
      <c r="Q20" s="1062"/>
      <c r="R20" s="419" t="str">
        <f>IFERROR(IF('別紙様式3-2（４・５月）'!Z22="ベア加算","",P20*VLOOKUP(N20,【参考】数式用!$AD$2:$AH$37,MATCH(O20,【参考】数式用!$K$4:$N$4,0)+1,0)),"")</f>
        <v/>
      </c>
      <c r="S20" s="72"/>
      <c r="T20" s="1063"/>
      <c r="U20" s="1064"/>
      <c r="V20" s="420">
        <f>IFERROR(P20*VLOOKUP(AF20,【参考】数式用4!$DO$3:$EV$106,MATCH(N20,【参考】数式用4!$DO$2:$EV$2,0)),"")</f>
        <v>108500</v>
      </c>
      <c r="W20" s="49" t="s">
        <v>2220</v>
      </c>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35" priority="19">
      <formula>$Z$5="○"</formula>
    </cfRule>
  </conditionalFormatting>
  <conditionalFormatting sqref="Z7">
    <cfRule type="expression" dxfId="34" priority="18">
      <formula>$Z$7="○"</formula>
    </cfRule>
  </conditionalFormatting>
  <conditionalFormatting sqref="AA7">
    <cfRule type="expression" dxfId="33" priority="17">
      <formula>$Z$7&lt;&gt;"×"</formula>
    </cfRule>
  </conditionalFormatting>
  <conditionalFormatting sqref="AA5">
    <cfRule type="expression" dxfId="32" priority="15">
      <formula>$Z$5&lt;&gt;"×"</formula>
    </cfRule>
  </conditionalFormatting>
  <conditionalFormatting sqref="X14:Y113">
    <cfRule type="expression" dxfId="31" priority="11">
      <formula>OR(W14="",W14="ー")</formula>
    </cfRule>
  </conditionalFormatting>
  <conditionalFormatting sqref="AB14:AB113">
    <cfRule type="expression" dxfId="3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9" priority="7">
      <formula>$N14=""</formula>
    </cfRule>
  </conditionalFormatting>
  <conditionalFormatting sqref="P14:P113">
    <cfRule type="expression" dxfId="28" priority="6">
      <formula>O14=""</formula>
    </cfRule>
  </conditionalFormatting>
  <conditionalFormatting sqref="T14:V113">
    <cfRule type="expression" dxfId="2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26" priority="3">
      <formula>R14&lt;&gt;""</formula>
    </cfRule>
  </conditionalFormatting>
  <conditionalFormatting sqref="AA14:AA113">
    <cfRule type="expression" dxfId="25"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E1" zoomScale="70" zoomScaleNormal="70" workbookViewId="0">
      <selection activeCell="AN24" sqref="AN24"/>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zoomScale="80" zoomScaleNormal="80" workbookViewId="0">
      <selection activeCell="AN24" sqref="AN24"/>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pageSetup paperSize="9" orientation="portrait" r:id="rId1"/>
</worksheet>
</file>